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der\OneDrive\A - One Drive Plastind's\Configuratore Tende\"/>
    </mc:Choice>
  </mc:AlternateContent>
  <bookViews>
    <workbookView xWindow="0" yWindow="0" windowWidth="28800" windowHeight="11610"/>
  </bookViews>
  <sheets>
    <sheet name="Rullo Catena e Motore" sheetId="9" r:id="rId1"/>
    <sheet name="Dati" sheetId="3" r:id="rId2"/>
  </sheets>
  <definedNames>
    <definedName name="_xlnm.Print_Area" localSheetId="0">'Rullo Catena e Motore'!$A$1:$I$53</definedName>
    <definedName name="Asta">Dati!$A$32:$A$34</definedName>
    <definedName name="Barretta">Dati!$A$98:$A$99</definedName>
    <definedName name="Carter">Dati!$A$96:$A$97</definedName>
    <definedName name="Cassonetto">Dati!$A$27:$A$28</definedName>
    <definedName name="Cassonettoverticali">Dati!$A$85:$A$87</definedName>
    <definedName name="Catenadistanziatrice">Dati!$A$94:$A$95</definedName>
    <definedName name="Catenaorientamento">Dati!$A$92:$A$93</definedName>
    <definedName name="Comando">Dati!$A$40:$A$43</definedName>
    <definedName name="Comandoverticali">Dati!$A$89:$A$91</definedName>
    <definedName name="Fermacorda">Dati!$A$8:$A$9</definedName>
    <definedName name="Fermanastro">Dati!$A$10:$A$11</definedName>
    <definedName name="Fermanastro35">Dati!$A$19:$A$20</definedName>
    <definedName name="Lamella">Dati!$A$1:$A$2</definedName>
    <definedName name="Lamella15">Dati!$A$45:$A$46</definedName>
    <definedName name="Lamella25">Dati!$A$22:$A$26</definedName>
    <definedName name="Morsettino">Dati!$A$36:$A$38</definedName>
    <definedName name="Motore">Dati!$A$114:$A$116</definedName>
    <definedName name="Motori">Dati!$A$113:$A$119</definedName>
    <definedName name="Nylon">Dati!$A$15:$A$17</definedName>
    <definedName name="Opzioni">Dati!$A$174:$A$179</definedName>
    <definedName name="Orientatore">Dati!$A$6:$A$7</definedName>
    <definedName name="Scaletta">Dati!$A$3:$A$5</definedName>
    <definedName name="Supporto">Dati!$A$12:$A$14</definedName>
    <definedName name="Supporto25">Dati!$A$29:$A$30</definedName>
    <definedName name="Telecomando">Dati!$A$120:$A$122</definedName>
    <definedName name="Tessuti">Dati!$A$57:$A$66</definedName>
    <definedName name="Tessutiverticali">Dati!$A$105:$A$111</definedName>
    <definedName name="Vagonetto">Dati!$A$102:$A$103</definedName>
    <definedName name="Zavorra">Dati!$A$100:$A$101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9" l="1"/>
  <c r="B41" i="9"/>
  <c r="E41" i="9" l="1"/>
  <c r="H41" i="9" s="1"/>
  <c r="D37" i="9" l="1"/>
  <c r="E37" i="9" s="1"/>
  <c r="B37" i="9"/>
  <c r="B38" i="9" s="1"/>
  <c r="D38" i="9" s="1"/>
  <c r="F37" i="9" l="1"/>
  <c r="G37" i="9" s="1"/>
  <c r="F38" i="9"/>
  <c r="G38" i="9" s="1"/>
  <c r="B34" i="9"/>
  <c r="C34" i="9" s="1"/>
  <c r="B33" i="9"/>
  <c r="C33" i="9" s="1"/>
  <c r="B32" i="9"/>
  <c r="C32" i="9" s="1"/>
  <c r="B24" i="9" l="1"/>
  <c r="E38" i="9" l="1"/>
  <c r="H38" i="9" s="1"/>
  <c r="C38" i="9"/>
  <c r="H37" i="9"/>
  <c r="D34" i="9"/>
  <c r="E34" i="9" s="1"/>
  <c r="D33" i="9"/>
  <c r="E33" i="9" s="1"/>
  <c r="H33" i="9" s="1"/>
  <c r="D24" i="9"/>
  <c r="E24" i="9" s="1"/>
  <c r="G25" i="9"/>
  <c r="C26" i="9"/>
  <c r="D26" i="9" s="1"/>
  <c r="E26" i="9" s="1"/>
  <c r="H26" i="9" s="1"/>
  <c r="C25" i="9"/>
  <c r="H21" i="9"/>
  <c r="H49" i="9" s="1"/>
  <c r="C27" i="9"/>
  <c r="D27" i="9" s="1"/>
  <c r="E27" i="9" s="1"/>
  <c r="H27" i="9" s="1"/>
  <c r="E28" i="9"/>
  <c r="G28" i="9"/>
  <c r="E29" i="9"/>
  <c r="H29" i="9" s="1"/>
  <c r="E30" i="9"/>
  <c r="H30" i="9" s="1"/>
  <c r="E31" i="9"/>
  <c r="H31" i="9" s="1"/>
  <c r="D32" i="9"/>
  <c r="E32" i="9" s="1"/>
  <c r="G32" i="9"/>
  <c r="G34" i="9"/>
  <c r="D25" i="9" l="1"/>
  <c r="E25" i="9" s="1"/>
  <c r="H25" i="9" s="1"/>
  <c r="B25" i="9"/>
  <c r="H28" i="9"/>
  <c r="H32" i="9"/>
  <c r="B26" i="9"/>
  <c r="H34" i="9"/>
  <c r="G24" i="9"/>
  <c r="H24" i="9" s="1"/>
  <c r="B27" i="9"/>
  <c r="H43" i="9" l="1"/>
  <c r="H44" i="9" s="1"/>
  <c r="H48" i="9" s="1"/>
  <c r="H50" i="9" l="1"/>
</calcChain>
</file>

<file path=xl/sharedStrings.xml><?xml version="1.0" encoding="utf-8"?>
<sst xmlns="http://schemas.openxmlformats.org/spreadsheetml/2006/main" count="265" uniqueCount="231">
  <si>
    <t>mt</t>
  </si>
  <si>
    <t>Terilene</t>
  </si>
  <si>
    <t>Orientatore</t>
  </si>
  <si>
    <t>pz</t>
  </si>
  <si>
    <t>Larghezza</t>
  </si>
  <si>
    <t>Altezza</t>
  </si>
  <si>
    <t>Margine</t>
  </si>
  <si>
    <t>Articolo</t>
  </si>
  <si>
    <t>Sconto %</t>
  </si>
  <si>
    <t>0050/P</t>
  </si>
  <si>
    <t>Descrizione</t>
  </si>
  <si>
    <t>Euro</t>
  </si>
  <si>
    <t>U.M.</t>
  </si>
  <si>
    <t>Importo €</t>
  </si>
  <si>
    <t>Lamella perforata</t>
  </si>
  <si>
    <t>Lamella</t>
  </si>
  <si>
    <t>722/P</t>
  </si>
  <si>
    <t>Supporto centrale</t>
  </si>
  <si>
    <t>Prezzi Scontati</t>
  </si>
  <si>
    <t>Numero</t>
  </si>
  <si>
    <t>922/L</t>
  </si>
  <si>
    <t>Lamella 25 mm</t>
  </si>
  <si>
    <t>Lamella 25 mm Perf</t>
  </si>
  <si>
    <t>Lamella 15 mm</t>
  </si>
  <si>
    <t>Lamella 15 mm Perf</t>
  </si>
  <si>
    <t>Asta piena</t>
  </si>
  <si>
    <t>Asta Vuota</t>
  </si>
  <si>
    <t>Asta Leggera</t>
  </si>
  <si>
    <t>940/A</t>
  </si>
  <si>
    <t>940/V</t>
  </si>
  <si>
    <t>914/TL</t>
  </si>
  <si>
    <t>914/A</t>
  </si>
  <si>
    <t>CU25</t>
  </si>
  <si>
    <t>Catena</t>
  </si>
  <si>
    <t>0040/6</t>
  </si>
  <si>
    <t>Kit Motore</t>
  </si>
  <si>
    <t>Kit Motore e Batteria al litio</t>
  </si>
  <si>
    <t>Kit Motore, Batteria e Pannello</t>
  </si>
  <si>
    <t>KM</t>
  </si>
  <si>
    <t>KMBA</t>
  </si>
  <si>
    <t>KMBAPS</t>
  </si>
  <si>
    <t>Scaletta Pvc</t>
  </si>
  <si>
    <t>Orientatore Ottone</t>
  </si>
  <si>
    <t>Fermacorda Ferro</t>
  </si>
  <si>
    <t>Fermanastro Verniciato</t>
  </si>
  <si>
    <t>Fermanastro Zincato</t>
  </si>
  <si>
    <t>Fermacorda Plastica</t>
  </si>
  <si>
    <t>719/P</t>
  </si>
  <si>
    <t>720-50</t>
  </si>
  <si>
    <t>701/S</t>
  </si>
  <si>
    <t>701/S/FE</t>
  </si>
  <si>
    <t>706/S</t>
  </si>
  <si>
    <t>706/S/FE</t>
  </si>
  <si>
    <t>710/Z</t>
  </si>
  <si>
    <t>710/V</t>
  </si>
  <si>
    <t>Nylon 2,5 mm</t>
  </si>
  <si>
    <t>Nylon 2,8 mm</t>
  </si>
  <si>
    <t>Nylon 3,0 mm</t>
  </si>
  <si>
    <t>In azzurro: il costo a metro quadro della tenda</t>
  </si>
  <si>
    <t>In verde: inserire il prezzo di vendita e calcolare il margine</t>
  </si>
  <si>
    <t>810/V</t>
  </si>
  <si>
    <t>810/Z</t>
  </si>
  <si>
    <t>908/909</t>
  </si>
  <si>
    <t>0025/P</t>
  </si>
  <si>
    <t>0015/P</t>
  </si>
  <si>
    <t>Supporto Soffitto</t>
  </si>
  <si>
    <t>Supporto Soffitto/Parete</t>
  </si>
  <si>
    <t>Morsettino e Squadretta</t>
  </si>
  <si>
    <t>Mors. E Squadr. BASSA</t>
  </si>
  <si>
    <t>Mors. E Squadr. TRASP</t>
  </si>
  <si>
    <t>Gruppo Comando</t>
  </si>
  <si>
    <t>Tendicatena</t>
  </si>
  <si>
    <t>Giunzione catena</t>
  </si>
  <si>
    <t>Bloccacatena</t>
  </si>
  <si>
    <t>Fondale Tondo</t>
  </si>
  <si>
    <t>Pvc per tessuto</t>
  </si>
  <si>
    <t>Tessuto Screen</t>
  </si>
  <si>
    <t>Totale</t>
  </si>
  <si>
    <t>Opzioni</t>
  </si>
  <si>
    <t>Cassonetto</t>
  </si>
  <si>
    <t>Tubo Avvolgitore 32 mm</t>
  </si>
  <si>
    <t>Tubo Avvolgitore 45 mm</t>
  </si>
  <si>
    <t>Tessuto Tago</t>
  </si>
  <si>
    <t>Tessuto Tago Fr</t>
  </si>
  <si>
    <t>Tessuto Tago Blackout</t>
  </si>
  <si>
    <t>Tessuto Screen Melange</t>
  </si>
  <si>
    <t>Tessuto VedononVedo</t>
  </si>
  <si>
    <t>Tessuto Sangri La</t>
  </si>
  <si>
    <t>Tessuto Lite</t>
  </si>
  <si>
    <t>208/32</t>
  </si>
  <si>
    <t>208/45</t>
  </si>
  <si>
    <t>201/32</t>
  </si>
  <si>
    <t>Tubo Avvolgitore 38 mm</t>
  </si>
  <si>
    <t>208/38</t>
  </si>
  <si>
    <t xml:space="preserve">fino a </t>
  </si>
  <si>
    <t>num</t>
  </si>
  <si>
    <t>lamelle 25 mm</t>
  </si>
  <si>
    <t>oltre 2,6</t>
  </si>
  <si>
    <t>lamelle da 15 mm</t>
  </si>
  <si>
    <t>oltre 2,2</t>
  </si>
  <si>
    <t>mq</t>
  </si>
  <si>
    <t>Tessuto Patagonia</t>
  </si>
  <si>
    <t>Tessuto Miami</t>
  </si>
  <si>
    <t>pc</t>
  </si>
  <si>
    <t>Nastro Poliestere</t>
  </si>
  <si>
    <t>719/D</t>
  </si>
  <si>
    <t xml:space="preserve">Cassonetto h33 </t>
  </si>
  <si>
    <t>Gruppo Comando h25 Stondato</t>
  </si>
  <si>
    <t>Gruppo Comando h33</t>
  </si>
  <si>
    <t>Cassonetto h25 Squadrato</t>
  </si>
  <si>
    <t>Cassonetto h25 Stondato</t>
  </si>
  <si>
    <t>Gruppo Comando h25 Squadrato</t>
  </si>
  <si>
    <t>Catena di orientamento passo 6</t>
  </si>
  <si>
    <t>Catena di orientamento passo 12</t>
  </si>
  <si>
    <t>Vagonetto</t>
  </si>
  <si>
    <t>Carter 127 mm</t>
  </si>
  <si>
    <t>Carter 89 mm</t>
  </si>
  <si>
    <t>Catenella distanziatrice 127 mm</t>
  </si>
  <si>
    <t>Catenella distanziatrice 89 mm</t>
  </si>
  <si>
    <t>Barretta di sostengo 127 mm</t>
  </si>
  <si>
    <t>Barretta di sostegno 89 mm</t>
  </si>
  <si>
    <t>Zavorra 127 mm</t>
  </si>
  <si>
    <t>Zavorra 89 mm</t>
  </si>
  <si>
    <t>Barra</t>
  </si>
  <si>
    <t>0015/25</t>
  </si>
  <si>
    <t>0015/25/C</t>
  </si>
  <si>
    <t>0040/12</t>
  </si>
  <si>
    <t>0045/127</t>
  </si>
  <si>
    <t>0045/89</t>
  </si>
  <si>
    <t>0020/127</t>
  </si>
  <si>
    <t>0020/89</t>
  </si>
  <si>
    <t>0025/127</t>
  </si>
  <si>
    <t>0025/89</t>
  </si>
  <si>
    <t>0030/127</t>
  </si>
  <si>
    <t>0030/89</t>
  </si>
  <si>
    <t>Vagonetto assemblato</t>
  </si>
  <si>
    <t>001/25</t>
  </si>
  <si>
    <t>209/S</t>
  </si>
  <si>
    <t>211/S</t>
  </si>
  <si>
    <t>210/6</t>
  </si>
  <si>
    <t>40/6</t>
  </si>
  <si>
    <t>208/C</t>
  </si>
  <si>
    <t>224/C</t>
  </si>
  <si>
    <t>Cover 32 mm</t>
  </si>
  <si>
    <t>Cover 38 mm</t>
  </si>
  <si>
    <t>Cover 45 mm</t>
  </si>
  <si>
    <t>224/32</t>
  </si>
  <si>
    <t>224/38</t>
  </si>
  <si>
    <t>224/45</t>
  </si>
  <si>
    <t>Fondale Tondo e Triangolare Zebra</t>
  </si>
  <si>
    <t>Tappi Fondale 209/S</t>
  </si>
  <si>
    <t>210/15</t>
  </si>
  <si>
    <t>211/ZB</t>
  </si>
  <si>
    <t>209/O e V</t>
  </si>
  <si>
    <t>Set per Fondale Zebra</t>
  </si>
  <si>
    <t>Pvc 40 mm per Fondale Sangri La</t>
  </si>
  <si>
    <t>Tappi per Fondale Sangri La</t>
  </si>
  <si>
    <t>Fondale per Sangri La</t>
  </si>
  <si>
    <t>209/C</t>
  </si>
  <si>
    <t>211/C</t>
  </si>
  <si>
    <t>210/40</t>
  </si>
  <si>
    <t>Tessuto VedononVedo Fiammato</t>
  </si>
  <si>
    <t>Cassonetto e Tappi</t>
  </si>
  <si>
    <t>Costo al mq</t>
  </si>
  <si>
    <t>Prezzo al pezzo</t>
  </si>
  <si>
    <t>Prezzo Vendita €/mq</t>
  </si>
  <si>
    <t>Minimo</t>
  </si>
  <si>
    <t>In grigio: il prezzo a pezzo in caso la tenda sia inferiore al minimo di fatturazione</t>
  </si>
  <si>
    <t>Scatola laterale a Cerniera</t>
  </si>
  <si>
    <t>Scatola laterale a Cerniera Verniciata</t>
  </si>
  <si>
    <t>700/CZ</t>
  </si>
  <si>
    <t>700/CV</t>
  </si>
  <si>
    <t>0051/25</t>
  </si>
  <si>
    <t>Telecomando 1 canale</t>
  </si>
  <si>
    <t>Telecomando 5 canali</t>
  </si>
  <si>
    <t>Telecomando 15 canali</t>
  </si>
  <si>
    <t>0051/PAC</t>
  </si>
  <si>
    <t>IT1</t>
  </si>
  <si>
    <t>IT5</t>
  </si>
  <si>
    <t>IT15</t>
  </si>
  <si>
    <t>Verticali</t>
  </si>
  <si>
    <t>0025/L</t>
  </si>
  <si>
    <t>908/909/L</t>
  </si>
  <si>
    <t>Cassonetto e balza 25x25</t>
  </si>
  <si>
    <t>Cassonetto e balza 19x27/25x10 Legno</t>
  </si>
  <si>
    <t>Lamella 25 mm Legno</t>
  </si>
  <si>
    <t>fino a cm</t>
  </si>
  <si>
    <t>0001/25/C</t>
  </si>
  <si>
    <t>Shantung</t>
  </si>
  <si>
    <t>Shantung Ignifugo</t>
  </si>
  <si>
    <t>Tela</t>
  </si>
  <si>
    <t>Fibra di Vetro</t>
  </si>
  <si>
    <t>0135I</t>
  </si>
  <si>
    <t>Screen</t>
  </si>
  <si>
    <t>Pvc Rigido</t>
  </si>
  <si>
    <t>Pvc Morbido</t>
  </si>
  <si>
    <t>In giallo: i quattro parametri da inserire: Min fatturazione, Sconto, Larghezza (mt), Altezza (mt).</t>
  </si>
  <si>
    <t>In rosso: scegliere le varianti dal menu a tendina: es tessuto o motore</t>
  </si>
  <si>
    <t>Barra di Premontaggio</t>
  </si>
  <si>
    <t>Clips</t>
  </si>
  <si>
    <t>Tappi</t>
  </si>
  <si>
    <t>M25E</t>
  </si>
  <si>
    <t>M25B</t>
  </si>
  <si>
    <t>M25B e 640</t>
  </si>
  <si>
    <t>Mq Totali (Lxh)</t>
  </si>
  <si>
    <t>200/38</t>
  </si>
  <si>
    <t>Kit Staffe per Tende Doppie</t>
  </si>
  <si>
    <t>Kit Staffa per T. Accoppiate - 40 mm</t>
  </si>
  <si>
    <t>Kit Staffa per T. Accoppiate - 45 mm</t>
  </si>
  <si>
    <t>TC38</t>
  </si>
  <si>
    <t>TC45</t>
  </si>
  <si>
    <t>Supporti e Calotta per 32 mm</t>
  </si>
  <si>
    <t>Supporti e Calotta per 38 mm</t>
  </si>
  <si>
    <t>Supporti e Calotta per 45 mm</t>
  </si>
  <si>
    <t>200 e 202/38</t>
  </si>
  <si>
    <t>200 e 202/45</t>
  </si>
  <si>
    <t>Motori</t>
  </si>
  <si>
    <t>M3506M</t>
  </si>
  <si>
    <t>M3506MR</t>
  </si>
  <si>
    <t>M3506E</t>
  </si>
  <si>
    <t>Motore elettronico a batteria e p.solare</t>
  </si>
  <si>
    <t>Motore Meccanico con ricevitore Ø 35 mm</t>
  </si>
  <si>
    <t>Motore Meccanico Ø 35 mm</t>
  </si>
  <si>
    <t>Motore  elettronico Ø 35 mm</t>
  </si>
  <si>
    <t>Motore elettronico Ø 25 mm</t>
  </si>
  <si>
    <t>Motore elettronico a batteria Ø 25 mm</t>
  </si>
  <si>
    <t xml:space="preserve">Costo Tenda a Rullo </t>
  </si>
  <si>
    <t>Tessuto Patagonia FR</t>
  </si>
  <si>
    <t>Tessuto Miami FR</t>
  </si>
  <si>
    <t>260FR</t>
  </si>
  <si>
    <t>360FR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</si>
</sst>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"/>
    <numFmt numFmtId="166" formatCode="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9" fontId="2" fillId="0" borderId="1" xfId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5" borderId="1" xfId="0" applyFill="1" applyBorder="1"/>
    <xf numFmtId="0" fontId="4" fillId="6" borderId="1" xfId="0" applyFont="1" applyFill="1" applyBorder="1"/>
    <xf numFmtId="0" fontId="0" fillId="7" borderId="1" xfId="0" applyFill="1" applyBorder="1"/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9" borderId="1" xfId="1" applyFont="1" applyFill="1" applyBorder="1" applyAlignment="1">
      <alignment horizontal="center"/>
    </xf>
    <xf numFmtId="0" fontId="4" fillId="9" borderId="1" xfId="0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9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0" fontId="5" fillId="10" borderId="0" xfId="0" applyFont="1" applyFill="1" applyBorder="1" applyAlignment="1">
      <alignment horizontal="center"/>
    </xf>
    <xf numFmtId="0" fontId="0" fillId="10" borderId="0" xfId="0" applyFill="1" applyAlignment="1">
      <alignment vertical="center"/>
    </xf>
    <xf numFmtId="0" fontId="0" fillId="10" borderId="0" xfId="0" applyFill="1" applyBorder="1"/>
    <xf numFmtId="0" fontId="0" fillId="10" borderId="0" xfId="0" applyFont="1" applyFill="1"/>
    <xf numFmtId="0" fontId="2" fillId="1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11" borderId="7" xfId="0" applyFill="1" applyBorder="1"/>
    <xf numFmtId="1" fontId="0" fillId="0" borderId="3" xfId="0" applyNumberFormat="1" applyBorder="1" applyAlignment="1">
      <alignment horizontal="center" vertic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10" borderId="7" xfId="0" applyFill="1" applyBorder="1"/>
    <xf numFmtId="2" fontId="0" fillId="10" borderId="7" xfId="0" applyNumberForma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138642</xdr:colOff>
      <xdr:row>0</xdr:row>
      <xdr:rowOff>111126</xdr:rowOff>
    </xdr:from>
    <xdr:to>
      <xdr:col>2</xdr:col>
      <xdr:colOff>1930400</xdr:colOff>
      <xdr:row>5</xdr:row>
      <xdr:rowOff>34926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42" y="293159"/>
          <a:ext cx="2641600" cy="833967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0</xdr:row>
      <xdr:rowOff>161925</xdr:rowOff>
    </xdr:from>
    <xdr:to>
      <xdr:col>7</xdr:col>
      <xdr:colOff>444728</xdr:colOff>
      <xdr:row>5</xdr:row>
      <xdr:rowOff>47625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DA5CD8C-B3EC-4EA9-9140-4D059ABD0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61925"/>
          <a:ext cx="606653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pageSetUpPr fitToPage="1"/>
  </sheetPr>
  <dimension ref="A1:I53"/>
  <sheetViews>
    <sheetView tabSelected="1" topLeftCell="A10" workbookViewId="0">
      <selection activeCell="C27" sqref="C27"/>
    </sheetView>
  </sheetViews>
  <sheetFormatPr defaultColWidth="8.85546875" defaultRowHeight="15" x14ac:dyDescent="0.25"/>
  <cols>
    <col min="1" max="1" width="1" customWidth="1"/>
    <col min="2" max="2" width="12" customWidth="1"/>
    <col min="3" max="3" width="38.7109375" customWidth="1"/>
    <col min="4" max="4" width="8.28515625" customWidth="1"/>
    <col min="5" max="5" width="13.5703125" customWidth="1"/>
    <col min="6" max="6" width="9.7109375" customWidth="1"/>
    <col min="7" max="7" width="9.5703125" customWidth="1"/>
    <col min="8" max="8" width="14" customWidth="1"/>
    <col min="9" max="9" width="2" customWidth="1"/>
  </cols>
  <sheetData>
    <row r="1" spans="1:9" x14ac:dyDescent="0.25">
      <c r="A1" s="64"/>
      <c r="B1" s="64"/>
      <c r="C1" s="64"/>
      <c r="D1" s="64"/>
      <c r="E1" s="64"/>
      <c r="F1" s="64"/>
      <c r="G1" s="64"/>
      <c r="H1" s="64"/>
    </row>
    <row r="2" spans="1:9" x14ac:dyDescent="0.25">
      <c r="A2" s="64"/>
      <c r="B2" s="64"/>
      <c r="C2" s="64"/>
      <c r="D2" s="64"/>
      <c r="E2" s="64"/>
      <c r="F2" s="64"/>
      <c r="G2" s="64"/>
      <c r="H2" s="64"/>
    </row>
    <row r="3" spans="1:9" x14ac:dyDescent="0.25">
      <c r="A3" s="64"/>
      <c r="B3" s="64"/>
      <c r="C3" s="64"/>
      <c r="D3" s="64"/>
      <c r="E3" s="64"/>
      <c r="F3" s="64"/>
      <c r="G3" s="64"/>
      <c r="H3" s="64"/>
    </row>
    <row r="4" spans="1:9" x14ac:dyDescent="0.25">
      <c r="A4" s="64"/>
      <c r="B4" s="64"/>
      <c r="C4" s="64"/>
      <c r="D4" s="64"/>
      <c r="E4" s="64"/>
      <c r="F4" s="64"/>
      <c r="G4" s="64"/>
      <c r="H4" s="64"/>
    </row>
    <row r="5" spans="1:9" x14ac:dyDescent="0.25">
      <c r="A5" s="64"/>
      <c r="B5" s="64"/>
      <c r="C5" s="64"/>
      <c r="D5" s="64"/>
      <c r="E5" s="64"/>
      <c r="F5" s="64"/>
      <c r="G5" s="64"/>
      <c r="H5" s="64"/>
    </row>
    <row r="6" spans="1:9" x14ac:dyDescent="0.25">
      <c r="A6" s="64"/>
      <c r="B6" s="64"/>
      <c r="C6" s="64"/>
      <c r="D6" s="64"/>
      <c r="E6" s="64"/>
      <c r="F6" s="64"/>
      <c r="G6" s="64"/>
      <c r="H6" s="64"/>
    </row>
    <row r="7" spans="1:9" x14ac:dyDescent="0.25">
      <c r="A7" s="64"/>
      <c r="B7" s="64"/>
      <c r="C7" s="64"/>
      <c r="D7" s="64"/>
      <c r="E7" s="64"/>
      <c r="F7" s="64"/>
      <c r="G7" s="64"/>
      <c r="H7" s="64"/>
    </row>
    <row r="8" spans="1:9" x14ac:dyDescent="0.25">
      <c r="A8" s="64"/>
      <c r="B8" s="64"/>
      <c r="C8" s="64"/>
      <c r="D8" s="64"/>
      <c r="E8" s="64"/>
      <c r="F8" s="64"/>
      <c r="G8" s="64"/>
      <c r="H8" s="64"/>
    </row>
    <row r="9" spans="1:9" ht="15" customHeight="1" x14ac:dyDescent="0.35">
      <c r="A9" s="64"/>
      <c r="B9" s="91" t="s">
        <v>226</v>
      </c>
      <c r="C9" s="91"/>
      <c r="D9" s="91"/>
      <c r="E9" s="91"/>
      <c r="F9" s="91"/>
      <c r="G9" s="91"/>
      <c r="H9" s="91"/>
      <c r="I9" s="7"/>
    </row>
    <row r="10" spans="1:9" ht="15.75" customHeight="1" thickBot="1" x14ac:dyDescent="0.4">
      <c r="A10" s="64"/>
      <c r="B10" s="92"/>
      <c r="C10" s="92"/>
      <c r="D10" s="92"/>
      <c r="E10" s="92"/>
      <c r="F10" s="92"/>
      <c r="G10" s="92"/>
      <c r="H10" s="92"/>
      <c r="I10" s="7"/>
    </row>
    <row r="11" spans="1:9" ht="15.75" customHeight="1" thickTop="1" x14ac:dyDescent="0.5">
      <c r="A11" s="64"/>
      <c r="B11" s="65"/>
      <c r="C11" s="65"/>
      <c r="D11" s="65"/>
      <c r="E11" s="65"/>
      <c r="F11" s="65"/>
      <c r="G11" s="65"/>
      <c r="H11" s="65"/>
      <c r="I11" s="7"/>
    </row>
    <row r="12" spans="1:9" ht="15.75" customHeight="1" x14ac:dyDescent="0.5">
      <c r="A12" s="64"/>
      <c r="B12" s="64"/>
      <c r="C12" s="64"/>
      <c r="D12" s="65"/>
      <c r="E12" s="65"/>
      <c r="F12" s="65"/>
      <c r="G12" s="65"/>
      <c r="H12" s="65"/>
      <c r="I12" s="7"/>
    </row>
    <row r="13" spans="1:9" x14ac:dyDescent="0.25">
      <c r="A13" s="64"/>
      <c r="B13" s="9"/>
      <c r="C13" s="66" t="s">
        <v>196</v>
      </c>
      <c r="D13" s="64"/>
      <c r="E13" s="64"/>
      <c r="F13" s="64"/>
      <c r="G13" s="64"/>
      <c r="H13" s="64"/>
    </row>
    <row r="14" spans="1:9" x14ac:dyDescent="0.25">
      <c r="A14" s="64"/>
      <c r="B14" s="21"/>
      <c r="C14" s="66" t="s">
        <v>197</v>
      </c>
      <c r="D14" s="64"/>
      <c r="E14" s="64"/>
      <c r="F14" s="64"/>
      <c r="G14" s="64"/>
      <c r="H14" s="64"/>
    </row>
    <row r="15" spans="1:9" ht="15" customHeight="1" x14ac:dyDescent="0.25">
      <c r="A15" s="64"/>
      <c r="B15" s="22"/>
      <c r="C15" s="66" t="s">
        <v>59</v>
      </c>
      <c r="D15" s="64"/>
      <c r="E15" s="64"/>
      <c r="F15" s="64"/>
      <c r="G15" s="64"/>
      <c r="H15" s="64"/>
    </row>
    <row r="16" spans="1:9" ht="15" customHeight="1" x14ac:dyDescent="0.25">
      <c r="A16" s="64"/>
      <c r="B16" s="20"/>
      <c r="C16" s="66" t="s">
        <v>58</v>
      </c>
      <c r="D16" s="64"/>
      <c r="E16" s="64"/>
      <c r="F16" s="64"/>
      <c r="G16" s="64"/>
      <c r="H16" s="64"/>
    </row>
    <row r="17" spans="1:9" ht="15" customHeight="1" x14ac:dyDescent="0.25">
      <c r="A17" s="64"/>
      <c r="B17" s="42"/>
      <c r="C17" s="66" t="s">
        <v>167</v>
      </c>
      <c r="D17" s="64"/>
      <c r="E17" s="64"/>
      <c r="F17" s="64"/>
      <c r="G17" s="64"/>
      <c r="H17" s="64"/>
    </row>
    <row r="18" spans="1:9" ht="15" customHeight="1" x14ac:dyDescent="0.25">
      <c r="A18" s="64"/>
      <c r="B18" s="67"/>
      <c r="C18" s="66"/>
      <c r="D18" s="64"/>
      <c r="E18" s="64"/>
      <c r="F18" s="64"/>
      <c r="G18" s="64"/>
      <c r="H18" s="64"/>
    </row>
    <row r="19" spans="1:9" x14ac:dyDescent="0.25">
      <c r="A19" s="64"/>
      <c r="B19" s="64"/>
      <c r="C19" s="64"/>
      <c r="D19" s="64"/>
      <c r="E19" s="64"/>
      <c r="F19" s="64"/>
      <c r="G19" s="64"/>
      <c r="H19" s="64"/>
      <c r="I19" s="1"/>
    </row>
    <row r="20" spans="1:9" ht="16.5" customHeight="1" x14ac:dyDescent="0.25">
      <c r="A20" s="64"/>
      <c r="B20" s="2"/>
      <c r="C20" s="2"/>
      <c r="D20" s="39" t="s">
        <v>166</v>
      </c>
      <c r="E20" s="39" t="s">
        <v>8</v>
      </c>
      <c r="F20" s="39" t="s">
        <v>4</v>
      </c>
      <c r="G20" s="39" t="s">
        <v>5</v>
      </c>
      <c r="H20" s="44" t="s">
        <v>204</v>
      </c>
    </row>
    <row r="21" spans="1:9" x14ac:dyDescent="0.25">
      <c r="A21" s="64"/>
      <c r="B21" s="2"/>
      <c r="C21" s="2"/>
      <c r="D21" s="58">
        <v>1.5</v>
      </c>
      <c r="E21" s="59">
        <v>10</v>
      </c>
      <c r="F21" s="59">
        <v>3</v>
      </c>
      <c r="G21" s="59">
        <v>2.7</v>
      </c>
      <c r="H21" s="40">
        <f>G21*F21</f>
        <v>8.1000000000000014</v>
      </c>
    </row>
    <row r="22" spans="1:9" x14ac:dyDescent="0.25">
      <c r="A22" s="64"/>
      <c r="B22" s="2"/>
      <c r="C22" s="2"/>
      <c r="D22" s="3"/>
      <c r="E22" s="12"/>
      <c r="F22" s="6"/>
      <c r="G22" s="6"/>
      <c r="H22" s="3"/>
    </row>
    <row r="23" spans="1:9" ht="15.75" thickBot="1" x14ac:dyDescent="0.3">
      <c r="A23" s="64"/>
      <c r="B23" s="13" t="s">
        <v>7</v>
      </c>
      <c r="C23" s="13" t="s">
        <v>10</v>
      </c>
      <c r="D23" s="14" t="s">
        <v>11</v>
      </c>
      <c r="E23" s="14" t="s">
        <v>18</v>
      </c>
      <c r="F23" s="15" t="s">
        <v>12</v>
      </c>
      <c r="G23" s="15" t="s">
        <v>19</v>
      </c>
      <c r="H23" s="14" t="s">
        <v>13</v>
      </c>
    </row>
    <row r="24" spans="1:9" s="53" customFormat="1" ht="15.75" thickTop="1" x14ac:dyDescent="0.25">
      <c r="A24" s="68"/>
      <c r="B24" s="54">
        <f>IFERROR(VLOOKUP(C24,Dati!$A$57:$C$69,2,FALSE),"")</f>
        <v>400</v>
      </c>
      <c r="C24" s="61" t="s">
        <v>82</v>
      </c>
      <c r="D24" s="55">
        <f>IFERROR(VLOOKUP(C24,Dati!$A$57:$C$69,3,FALSE),"")</f>
        <v>2.2999999999999998</v>
      </c>
      <c r="E24" s="4">
        <f>D24*(1-$E$21/100)</f>
        <v>2.0699999999999998</v>
      </c>
      <c r="F24" s="52" t="s">
        <v>100</v>
      </c>
      <c r="G24" s="56">
        <f>H21*1.2*2^((B24=700)+(B24=711))</f>
        <v>9.7200000000000006</v>
      </c>
      <c r="H24" s="4">
        <f t="shared" ref="H24:H34" si="0">E24*G24</f>
        <v>20.1204</v>
      </c>
    </row>
    <row r="25" spans="1:9" x14ac:dyDescent="0.25">
      <c r="A25" s="64"/>
      <c r="B25" s="3" t="str">
        <f>IFERROR(VLOOKUP(C25,Dati!$A$48:$C$50,2,FALSE),"")</f>
        <v>208/45</v>
      </c>
      <c r="C25" s="26" t="str">
        <f>INDEX(Dati!$A$48:$A$50,1+(F21&gt;1.8)+(F21&gt;2.4))</f>
        <v>Tubo Avvolgitore 45 mm</v>
      </c>
      <c r="D25" s="4">
        <f>IFERROR(VLOOKUP(C25,Dati!$A$48:$C$50,3,FALSE),"")</f>
        <v>6</v>
      </c>
      <c r="E25" s="4">
        <f>D25*(1-$E$21/100)</f>
        <v>5.4</v>
      </c>
      <c r="F25" s="4" t="s">
        <v>0</v>
      </c>
      <c r="G25" s="4">
        <f>F21</f>
        <v>3</v>
      </c>
      <c r="H25" s="4">
        <f t="shared" ref="H25" si="1">E25*G25</f>
        <v>16.200000000000003</v>
      </c>
    </row>
    <row r="26" spans="1:9" x14ac:dyDescent="0.25">
      <c r="A26" s="64"/>
      <c r="B26" s="8" t="str">
        <f>IFERROR(VLOOKUP(C26,Dati!$A$51:$C$53,2,FALSE),"")</f>
        <v>200 e 202/45</v>
      </c>
      <c r="C26" s="25" t="str">
        <f>INDEX(Dati!$A$51:$A$53,1+(F21&gt;1.8)+(F21&gt;2.4))</f>
        <v>Supporti e Calotta per 45 mm</v>
      </c>
      <c r="D26" s="4">
        <f>IFERROR(VLOOKUP(C26,Dati!$A$51:$C$53,3,FALSE),"")</f>
        <v>3.12</v>
      </c>
      <c r="E26" s="4">
        <f t="shared" ref="E26:E34" si="2">D26*(1-$E$21/100)</f>
        <v>2.8080000000000003</v>
      </c>
      <c r="F26" s="4" t="s">
        <v>103</v>
      </c>
      <c r="G26" s="4">
        <v>1</v>
      </c>
      <c r="H26" s="4">
        <f t="shared" si="0"/>
        <v>2.8080000000000003</v>
      </c>
    </row>
    <row r="27" spans="1:9" x14ac:dyDescent="0.25">
      <c r="A27" s="64"/>
      <c r="B27" s="8" t="str">
        <f>IFERROR(VLOOKUP(C27,Dati!$A$54:$C$56,2,FALSE),"")</f>
        <v>224/45</v>
      </c>
      <c r="C27" s="2" t="str">
        <f>INDEX(Dati!$A$54:$A$56,1+(F21&gt;1.8)+(F21&gt;2.4))</f>
        <v>Cover 45 mm</v>
      </c>
      <c r="D27" s="4">
        <f>IFERROR(VLOOKUP(C27,Dati!$A$54:$C$56,3,FALSE),"")</f>
        <v>0.64</v>
      </c>
      <c r="E27" s="4">
        <f t="shared" si="2"/>
        <v>0.57600000000000007</v>
      </c>
      <c r="F27" s="4" t="s">
        <v>103</v>
      </c>
      <c r="G27" s="4">
        <v>2</v>
      </c>
      <c r="H27" s="4">
        <f t="shared" si="0"/>
        <v>1.1520000000000001</v>
      </c>
    </row>
    <row r="28" spans="1:9" x14ac:dyDescent="0.25">
      <c r="A28" s="64"/>
      <c r="B28" s="8" t="s">
        <v>140</v>
      </c>
      <c r="C28" s="2" t="s">
        <v>33</v>
      </c>
      <c r="D28" s="4">
        <v>0.24</v>
      </c>
      <c r="E28" s="4">
        <f t="shared" si="2"/>
        <v>0.216</v>
      </c>
      <c r="F28" s="4" t="s">
        <v>0</v>
      </c>
      <c r="G28" s="4">
        <f>G21*2</f>
        <v>5.4</v>
      </c>
      <c r="H28" s="4">
        <f t="shared" si="0"/>
        <v>1.1664000000000001</v>
      </c>
    </row>
    <row r="29" spans="1:9" x14ac:dyDescent="0.25">
      <c r="A29" s="64"/>
      <c r="B29" s="8">
        <v>217</v>
      </c>
      <c r="C29" s="2" t="s">
        <v>71</v>
      </c>
      <c r="D29" s="4">
        <v>0.26</v>
      </c>
      <c r="E29" s="4">
        <f t="shared" si="2"/>
        <v>0.23400000000000001</v>
      </c>
      <c r="F29" s="4" t="s">
        <v>3</v>
      </c>
      <c r="G29" s="4">
        <v>1</v>
      </c>
      <c r="H29" s="4">
        <f t="shared" si="0"/>
        <v>0.23400000000000001</v>
      </c>
    </row>
    <row r="30" spans="1:9" x14ac:dyDescent="0.25">
      <c r="A30" s="64"/>
      <c r="B30" s="8">
        <v>216</v>
      </c>
      <c r="C30" s="2" t="s">
        <v>72</v>
      </c>
      <c r="D30" s="4">
        <v>7.0000000000000007E-2</v>
      </c>
      <c r="E30" s="4">
        <f t="shared" si="2"/>
        <v>6.3000000000000014E-2</v>
      </c>
      <c r="F30" s="4" t="s">
        <v>3</v>
      </c>
      <c r="G30" s="4">
        <v>1</v>
      </c>
      <c r="H30" s="4">
        <f t="shared" si="0"/>
        <v>6.3000000000000014E-2</v>
      </c>
    </row>
    <row r="31" spans="1:9" x14ac:dyDescent="0.25">
      <c r="A31" s="64"/>
      <c r="B31" s="8">
        <v>215</v>
      </c>
      <c r="C31" s="2" t="s">
        <v>73</v>
      </c>
      <c r="D31" s="4">
        <v>0.09</v>
      </c>
      <c r="E31" s="4">
        <f t="shared" si="2"/>
        <v>8.1000000000000003E-2</v>
      </c>
      <c r="F31" s="4" t="s">
        <v>3</v>
      </c>
      <c r="G31" s="4">
        <v>1</v>
      </c>
      <c r="H31" s="4">
        <f t="shared" si="0"/>
        <v>8.1000000000000003E-2</v>
      </c>
    </row>
    <row r="32" spans="1:9" x14ac:dyDescent="0.25">
      <c r="A32" s="64"/>
      <c r="B32" s="8" t="str">
        <f>INDEX(Dati!$B$71:$B$83,MATCH(VLOOKUP(C24,Dati!$A$57:$D$69,4,FALSE),Dati!$D$71:$D$82,0)+ROWS($B$32:B32)-1)</f>
        <v>209/S</v>
      </c>
      <c r="C32" s="2" t="str">
        <f>INDEX(Dati!$A$71:$A$83,MATCH(B32,Dati!$B$71:$B$83,0))</f>
        <v>Fondale Tondo</v>
      </c>
      <c r="D32" s="4">
        <f>INDEX(Dati!$C$71:$C$81,MATCH(B32,Dati!$B$71:$B$81,0))</f>
        <v>3.1</v>
      </c>
      <c r="E32" s="4">
        <f t="shared" si="2"/>
        <v>2.79</v>
      </c>
      <c r="F32" s="16" t="s">
        <v>0</v>
      </c>
      <c r="G32" s="16">
        <f>F21</f>
        <v>3</v>
      </c>
      <c r="H32" s="16">
        <f t="shared" si="0"/>
        <v>8.370000000000001</v>
      </c>
    </row>
    <row r="33" spans="1:8" x14ac:dyDescent="0.25">
      <c r="A33" s="64"/>
      <c r="B33" s="8" t="str">
        <f>INDEX(Dati!$B$71:$B$83,MATCH(VLOOKUP(C24,Dati!$A$57:$D$69,4,FALSE),Dati!$D$71:$D$81,0)+ROWS($B$32:B33)-1)</f>
        <v>211/S</v>
      </c>
      <c r="C33" s="2" t="str">
        <f>INDEX(Dati!$A$71:$A$83,MATCH(B33,Dati!$B$71:$B$83,0))</f>
        <v>Tappi Fondale 209/S</v>
      </c>
      <c r="D33" s="4">
        <f>INDEX(Dati!$C$71:$C$81,MATCH(B33,Dati!$B$71:$B$81,0))</f>
        <v>0.09</v>
      </c>
      <c r="E33" s="4">
        <f t="shared" si="2"/>
        <v>8.1000000000000003E-2</v>
      </c>
      <c r="F33" s="16" t="s">
        <v>103</v>
      </c>
      <c r="G33" s="16">
        <v>2</v>
      </c>
      <c r="H33" s="16">
        <f t="shared" si="0"/>
        <v>0.16200000000000001</v>
      </c>
    </row>
    <row r="34" spans="1:8" x14ac:dyDescent="0.25">
      <c r="A34" s="64"/>
      <c r="B34" s="8" t="str">
        <f>INDEX(Dati!$B$71:$B$83,MATCH(VLOOKUP(C24,Dati!$A$57:$D$69,4,FALSE),Dati!$D$71:$D$81,0)+ROWS($B$32:B34)-1)</f>
        <v>210/15</v>
      </c>
      <c r="C34" s="2" t="str">
        <f>INDEX(Dati!$A$71:$A$83,MATCH(B34,Dati!$B$71:$B$83,0))</f>
        <v>Pvc per tessuto</v>
      </c>
      <c r="D34" s="4">
        <f>INDEX(Dati!$C$71:$C$81,MATCH(B34,Dati!$B$71:$B$81,0))</f>
        <v>0.65</v>
      </c>
      <c r="E34" s="4">
        <f t="shared" si="2"/>
        <v>0.58500000000000008</v>
      </c>
      <c r="F34" s="16" t="s">
        <v>0</v>
      </c>
      <c r="G34" s="16">
        <f>F21</f>
        <v>3</v>
      </c>
      <c r="H34" s="16">
        <f t="shared" si="0"/>
        <v>1.7550000000000003</v>
      </c>
    </row>
    <row r="35" spans="1:8" x14ac:dyDescent="0.25">
      <c r="A35" s="64"/>
      <c r="B35" s="8"/>
      <c r="C35" s="2"/>
      <c r="D35" s="4"/>
      <c r="E35" s="4"/>
      <c r="F35" s="16"/>
      <c r="G35" s="16"/>
      <c r="H35" s="16"/>
    </row>
    <row r="36" spans="1:8" ht="15.75" thickBot="1" x14ac:dyDescent="0.3">
      <c r="A36" s="64"/>
      <c r="B36" s="13" t="s">
        <v>7</v>
      </c>
      <c r="C36" s="13" t="s">
        <v>78</v>
      </c>
      <c r="D36" s="14" t="s">
        <v>11</v>
      </c>
      <c r="E36" s="14" t="s">
        <v>18</v>
      </c>
      <c r="F36" s="15" t="s">
        <v>12</v>
      </c>
      <c r="G36" s="15" t="s">
        <v>19</v>
      </c>
      <c r="H36" s="14" t="s">
        <v>13</v>
      </c>
    </row>
    <row r="37" spans="1:8" ht="15.75" thickTop="1" x14ac:dyDescent="0.25">
      <c r="A37" s="64"/>
      <c r="B37" s="70" t="str">
        <f>IFERROR(VLOOKUP(C37,Dati!$A$175:$C$179,2,FALSE),0)</f>
        <v>TC45</v>
      </c>
      <c r="C37" s="77" t="s">
        <v>208</v>
      </c>
      <c r="D37" s="71">
        <f>IFERROR(VLOOKUP(C37,Dati!$A$174:$C$179,3,FALSE),0)</f>
        <v>7.5</v>
      </c>
      <c r="E37" s="71">
        <f>D37*(1-$E$21/100)</f>
        <v>6.75</v>
      </c>
      <c r="F37" s="81" t="str">
        <f>IF(B37="208/C","mt",IF(B37=223,"mt",IF(B37=0,0,"kit")))</f>
        <v>kit</v>
      </c>
      <c r="G37" s="75">
        <f>IF(B37="208/C",F21,IF(B37="223",F21,IF(F37="kit",1,"0")))</f>
        <v>1</v>
      </c>
      <c r="H37" s="72">
        <f>IF(B37="208/C",E37*F21,IF(B37=223,E37*F21,E37))</f>
        <v>6.75</v>
      </c>
    </row>
    <row r="38" spans="1:8" x14ac:dyDescent="0.25">
      <c r="A38" s="64"/>
      <c r="B38" s="8">
        <f>IF(B37=223,222,IF(B37="208/C","224/C",0))</f>
        <v>0</v>
      </c>
      <c r="C38" s="76">
        <f>IF(B38="224/C","Tappi Cassonetto",IF(B38=222,"Clips di Montaggio",0))</f>
        <v>0</v>
      </c>
      <c r="D38" s="4">
        <f>IF(B38="224/C",4.6,IF(B38=222,0.35,0))</f>
        <v>0</v>
      </c>
      <c r="E38" s="71">
        <f>D38*(1-$E$21/100)</f>
        <v>0</v>
      </c>
      <c r="F38" s="78">
        <f>IF(B38="224/C","cp",IF(B38=222,"pz",0))</f>
        <v>0</v>
      </c>
      <c r="G38" s="85">
        <f>IF(F38="cp",1,IF(B38=222,2,0))</f>
        <v>0</v>
      </c>
      <c r="H38" s="16">
        <f>E38*G38</f>
        <v>0</v>
      </c>
    </row>
    <row r="39" spans="1:8" x14ac:dyDescent="0.25">
      <c r="A39" s="64"/>
      <c r="B39" s="8"/>
      <c r="C39" s="76"/>
      <c r="D39" s="4"/>
      <c r="E39" s="71"/>
      <c r="F39" s="78"/>
      <c r="G39" s="81"/>
      <c r="H39" s="16"/>
    </row>
    <row r="40" spans="1:8" ht="15.75" thickBot="1" x14ac:dyDescent="0.3">
      <c r="A40" s="64"/>
      <c r="B40" s="13" t="s">
        <v>7</v>
      </c>
      <c r="C40" s="13" t="s">
        <v>216</v>
      </c>
      <c r="D40" s="14" t="s">
        <v>11</v>
      </c>
      <c r="E40" s="14" t="s">
        <v>18</v>
      </c>
      <c r="F40" s="15" t="s">
        <v>12</v>
      </c>
      <c r="G40" s="15" t="s">
        <v>19</v>
      </c>
      <c r="H40" s="14" t="s">
        <v>13</v>
      </c>
    </row>
    <row r="41" spans="1:8" ht="15.75" thickTop="1" x14ac:dyDescent="0.25">
      <c r="A41" s="64"/>
      <c r="B41" s="70" t="str">
        <f>IFERROR(VLOOKUP(C41,Dati!$A$114:$C$122,2,FALSE),0)</f>
        <v>M3506MR</v>
      </c>
      <c r="C41" s="77" t="s">
        <v>221</v>
      </c>
      <c r="D41" s="71">
        <f>IFERROR(VLOOKUP(C41,Dati!$A$114:$C$122,3,FALSE),0)</f>
        <v>99</v>
      </c>
      <c r="E41" s="71">
        <f>D41*(1-$E$21/100)</f>
        <v>89.100000000000009</v>
      </c>
      <c r="F41" s="89" t="s">
        <v>103</v>
      </c>
      <c r="G41" s="70">
        <v>1</v>
      </c>
      <c r="H41" s="71">
        <f>G41*E41</f>
        <v>89.100000000000009</v>
      </c>
    </row>
    <row r="42" spans="1:8" x14ac:dyDescent="0.25">
      <c r="A42" s="64"/>
      <c r="B42" s="86"/>
      <c r="C42" s="87"/>
      <c r="D42" s="88"/>
      <c r="E42" s="71"/>
      <c r="F42" s="85"/>
      <c r="G42" s="8"/>
      <c r="H42" s="4"/>
    </row>
    <row r="43" spans="1:8" ht="15.75" thickBot="1" x14ac:dyDescent="0.3">
      <c r="A43" s="64"/>
      <c r="B43" s="2"/>
      <c r="C43" s="2"/>
      <c r="D43" s="3"/>
      <c r="E43" s="5"/>
      <c r="F43" s="93" t="s">
        <v>77</v>
      </c>
      <c r="G43" s="93"/>
      <c r="H43" s="73">
        <f>SUM(H24:H41)</f>
        <v>147.96180000000004</v>
      </c>
    </row>
    <row r="44" spans="1:8" ht="15.75" thickTop="1" x14ac:dyDescent="0.25">
      <c r="A44" s="64"/>
      <c r="B44" s="2"/>
      <c r="C44" s="2"/>
      <c r="D44" s="3"/>
      <c r="E44" s="3"/>
      <c r="F44" s="94" t="s">
        <v>163</v>
      </c>
      <c r="G44" s="94"/>
      <c r="H44" s="82">
        <f>IF(H21&gt;=1,H43/H21,H43*H21)</f>
        <v>18.266888888888889</v>
      </c>
    </row>
    <row r="45" spans="1:8" x14ac:dyDescent="0.25">
      <c r="A45" s="64"/>
      <c r="B45" s="64"/>
      <c r="C45" s="64"/>
      <c r="D45" s="64"/>
      <c r="E45" s="64"/>
      <c r="F45" s="64"/>
      <c r="G45" s="64"/>
      <c r="H45" s="64"/>
    </row>
    <row r="46" spans="1:8" x14ac:dyDescent="0.25">
      <c r="A46" s="64"/>
      <c r="B46" s="64"/>
      <c r="C46" s="64"/>
      <c r="D46" s="64"/>
      <c r="E46" s="64"/>
      <c r="F46" s="64"/>
      <c r="G46" s="64"/>
      <c r="H46" s="64"/>
    </row>
    <row r="47" spans="1:8" x14ac:dyDescent="0.25">
      <c r="A47" s="64"/>
      <c r="B47" s="64"/>
      <c r="C47" s="64"/>
      <c r="D47" s="64"/>
      <c r="E47" s="64"/>
      <c r="F47" s="95" t="s">
        <v>165</v>
      </c>
      <c r="G47" s="95"/>
      <c r="H47" s="60">
        <v>40</v>
      </c>
    </row>
    <row r="48" spans="1:8" x14ac:dyDescent="0.25">
      <c r="A48" s="64"/>
      <c r="B48" s="64"/>
      <c r="C48" s="64"/>
      <c r="D48" s="64"/>
      <c r="E48" s="64"/>
      <c r="F48" s="95" t="s">
        <v>6</v>
      </c>
      <c r="G48" s="95"/>
      <c r="H48" s="11">
        <f>(H47-H44)/H47</f>
        <v>0.54332777777777774</v>
      </c>
    </row>
    <row r="49" spans="1:8" x14ac:dyDescent="0.25">
      <c r="A49" s="64"/>
      <c r="B49" s="64"/>
      <c r="C49" s="64"/>
      <c r="D49" s="64"/>
      <c r="E49" s="64"/>
      <c r="F49" s="96" t="s">
        <v>164</v>
      </c>
      <c r="G49" s="97"/>
      <c r="H49" s="46">
        <f>IF(H21&lt;D21,H47*D21,H47*H21)</f>
        <v>324.00000000000006</v>
      </c>
    </row>
    <row r="50" spans="1:8" x14ac:dyDescent="0.25">
      <c r="A50" s="64"/>
      <c r="B50" s="64"/>
      <c r="C50" s="64"/>
      <c r="D50" s="64"/>
      <c r="E50" s="64"/>
      <c r="F50" s="98" t="s">
        <v>6</v>
      </c>
      <c r="G50" s="98"/>
      <c r="H50" s="41">
        <f>(H49-H43)/H49</f>
        <v>0.54332777777777774</v>
      </c>
    </row>
    <row r="51" spans="1:8" x14ac:dyDescent="0.25">
      <c r="A51" s="64"/>
      <c r="B51" s="90"/>
      <c r="C51" s="90"/>
      <c r="D51" s="64"/>
      <c r="E51" s="64"/>
      <c r="F51" s="64"/>
      <c r="G51" s="64"/>
      <c r="H51" s="64"/>
    </row>
    <row r="52" spans="1:8" x14ac:dyDescent="0.25">
      <c r="A52" s="64"/>
      <c r="B52" s="69"/>
      <c r="C52" s="69"/>
      <c r="D52" s="67"/>
      <c r="E52" s="67"/>
      <c r="F52" s="67"/>
      <c r="G52" s="67"/>
      <c r="H52" s="67"/>
    </row>
    <row r="53" spans="1:8" x14ac:dyDescent="0.25">
      <c r="A53" s="64"/>
      <c r="B53" s="79"/>
      <c r="C53" s="79"/>
      <c r="D53" s="80"/>
      <c r="E53" s="80"/>
      <c r="F53" s="80"/>
      <c r="G53" s="80"/>
      <c r="H53" s="80"/>
    </row>
  </sheetData>
  <sheetProtection formatCells="0" formatColumns="0" formatRows="0" insertColumns="0" insertRows="0" insertHyperlinks="0" deleteColumns="0" deleteRows="0" sort="0" autoFilter="0" pivotTables="0"/>
  <dataConsolidate/>
  <mergeCells count="8">
    <mergeCell ref="B51:C51"/>
    <mergeCell ref="B9:H10"/>
    <mergeCell ref="F43:G43"/>
    <mergeCell ref="F44:G44"/>
    <mergeCell ref="F47:G47"/>
    <mergeCell ref="F48:G48"/>
    <mergeCell ref="F49:G49"/>
    <mergeCell ref="F50:G50"/>
  </mergeCells>
  <dataValidations count="3">
    <dataValidation type="list" allowBlank="1" showInputMessage="1" showErrorMessage="1" sqref="C24">
      <formula1>Tessuti</formula1>
    </dataValidation>
    <dataValidation type="list" allowBlank="1" showInputMessage="1" showErrorMessage="1" sqref="C37 C42">
      <formula1>Opzioni</formula1>
    </dataValidation>
    <dataValidation type="list" allowBlank="1" showInputMessage="1" showErrorMessage="1" sqref="C41">
      <formula1>Motori</formula1>
    </dataValidation>
  </dataValidations>
  <pageMargins left="0.11811023622047245" right="0.11811023622047245" top="0.11811023622047245" bottom="0" header="0.31496062992125984" footer="0.31496062992125984"/>
  <pageSetup paperSize="9" scale="92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D179"/>
  <sheetViews>
    <sheetView topLeftCell="A45" workbookViewId="0">
      <selection activeCell="D67" sqref="D67"/>
    </sheetView>
  </sheetViews>
  <sheetFormatPr defaultColWidth="8.85546875" defaultRowHeight="15" x14ac:dyDescent="0.25"/>
  <cols>
    <col min="1" max="1" width="41.7109375" customWidth="1"/>
    <col min="2" max="2" width="13" customWidth="1"/>
  </cols>
  <sheetData>
    <row r="1" spans="1:3" x14ac:dyDescent="0.25">
      <c r="A1" s="17" t="s">
        <v>15</v>
      </c>
      <c r="B1" s="18">
        <v>50</v>
      </c>
      <c r="C1" s="23">
        <v>0.25</v>
      </c>
    </row>
    <row r="2" spans="1:3" x14ac:dyDescent="0.25">
      <c r="A2" s="17" t="s">
        <v>14</v>
      </c>
      <c r="B2" s="18" t="s">
        <v>9</v>
      </c>
      <c r="C2" s="23">
        <v>0.5</v>
      </c>
    </row>
    <row r="3" spans="1:3" x14ac:dyDescent="0.25">
      <c r="A3" s="17" t="s">
        <v>41</v>
      </c>
      <c r="B3" s="18" t="s">
        <v>47</v>
      </c>
      <c r="C3" s="23">
        <v>0.71</v>
      </c>
    </row>
    <row r="4" spans="1:3" x14ac:dyDescent="0.25">
      <c r="A4" s="17" t="s">
        <v>1</v>
      </c>
      <c r="B4" s="18" t="s">
        <v>48</v>
      </c>
      <c r="C4" s="23">
        <v>0.24</v>
      </c>
    </row>
    <row r="5" spans="1:3" x14ac:dyDescent="0.25">
      <c r="A5" s="17" t="s">
        <v>104</v>
      </c>
      <c r="B5" s="18" t="s">
        <v>105</v>
      </c>
      <c r="C5" s="23">
        <v>1.8</v>
      </c>
    </row>
    <row r="6" spans="1:3" x14ac:dyDescent="0.25">
      <c r="A6" s="17" t="s">
        <v>2</v>
      </c>
      <c r="B6" s="18" t="s">
        <v>49</v>
      </c>
      <c r="C6" s="23">
        <v>0.93</v>
      </c>
    </row>
    <row r="7" spans="1:3" x14ac:dyDescent="0.25">
      <c r="A7" s="17" t="s">
        <v>42</v>
      </c>
      <c r="B7" s="18" t="s">
        <v>50</v>
      </c>
      <c r="C7" s="23">
        <v>1.1399999999999999</v>
      </c>
    </row>
    <row r="8" spans="1:3" x14ac:dyDescent="0.25">
      <c r="A8" s="17" t="s">
        <v>46</v>
      </c>
      <c r="B8" s="18" t="s">
        <v>51</v>
      </c>
      <c r="C8" s="23">
        <v>0.54</v>
      </c>
    </row>
    <row r="9" spans="1:3" x14ac:dyDescent="0.25">
      <c r="A9" s="17" t="s">
        <v>43</v>
      </c>
      <c r="B9" s="18" t="s">
        <v>52</v>
      </c>
      <c r="C9" s="23">
        <v>0.79</v>
      </c>
    </row>
    <row r="10" spans="1:3" x14ac:dyDescent="0.25">
      <c r="A10" s="17" t="s">
        <v>45</v>
      </c>
      <c r="B10" s="18" t="s">
        <v>53</v>
      </c>
      <c r="C10" s="23">
        <v>0.11</v>
      </c>
    </row>
    <row r="11" spans="1:3" x14ac:dyDescent="0.25">
      <c r="A11" s="17" t="s">
        <v>44</v>
      </c>
      <c r="B11" s="18" t="s">
        <v>54</v>
      </c>
      <c r="C11" s="23">
        <v>0.17</v>
      </c>
    </row>
    <row r="12" spans="1:3" x14ac:dyDescent="0.25">
      <c r="A12" s="17" t="s">
        <v>17</v>
      </c>
      <c r="B12" s="18" t="s">
        <v>16</v>
      </c>
      <c r="C12" s="23">
        <v>0.28999999999999998</v>
      </c>
    </row>
    <row r="13" spans="1:3" x14ac:dyDescent="0.25">
      <c r="A13" s="17" t="s">
        <v>168</v>
      </c>
      <c r="B13" s="18" t="s">
        <v>170</v>
      </c>
      <c r="C13" s="23">
        <v>0.8</v>
      </c>
    </row>
    <row r="14" spans="1:3" x14ac:dyDescent="0.25">
      <c r="A14" s="17" t="s">
        <v>169</v>
      </c>
      <c r="B14" s="18" t="s">
        <v>171</v>
      </c>
      <c r="C14" s="23">
        <v>1.1000000000000001</v>
      </c>
    </row>
    <row r="15" spans="1:3" x14ac:dyDescent="0.25">
      <c r="A15" s="17" t="s">
        <v>55</v>
      </c>
      <c r="B15" s="18">
        <v>718</v>
      </c>
      <c r="C15" s="23">
        <v>7.0000000000000007E-2</v>
      </c>
    </row>
    <row r="16" spans="1:3" x14ac:dyDescent="0.25">
      <c r="A16" s="17" t="s">
        <v>56</v>
      </c>
      <c r="B16" s="18">
        <v>738</v>
      </c>
      <c r="C16" s="23">
        <v>0.1</v>
      </c>
    </row>
    <row r="17" spans="1:3" x14ac:dyDescent="0.25">
      <c r="A17" s="17" t="s">
        <v>57</v>
      </c>
      <c r="B17" s="18">
        <v>737</v>
      </c>
      <c r="C17" s="23">
        <v>0.11</v>
      </c>
    </row>
    <row r="18" spans="1:3" x14ac:dyDescent="0.25">
      <c r="A18" s="17"/>
      <c r="B18" s="18"/>
      <c r="C18" s="23"/>
    </row>
    <row r="19" spans="1:3" x14ac:dyDescent="0.25">
      <c r="A19" s="17" t="s">
        <v>45</v>
      </c>
      <c r="B19" s="18" t="s">
        <v>61</v>
      </c>
      <c r="C19" s="23">
        <v>0.16</v>
      </c>
    </row>
    <row r="20" spans="1:3" x14ac:dyDescent="0.25">
      <c r="A20" s="17" t="s">
        <v>44</v>
      </c>
      <c r="B20" s="18" t="s">
        <v>60</v>
      </c>
      <c r="C20" s="10">
        <v>0.18</v>
      </c>
    </row>
    <row r="21" spans="1:3" x14ac:dyDescent="0.25">
      <c r="A21" s="17"/>
      <c r="B21" s="18"/>
      <c r="C21" s="10"/>
    </row>
    <row r="22" spans="1:3" x14ac:dyDescent="0.25">
      <c r="A22" s="17" t="s">
        <v>21</v>
      </c>
      <c r="B22" s="18">
        <v>25</v>
      </c>
      <c r="C22" s="48">
        <v>8.7999999999999995E-2</v>
      </c>
    </row>
    <row r="23" spans="1:3" x14ac:dyDescent="0.25">
      <c r="A23" s="17" t="s">
        <v>22</v>
      </c>
      <c r="B23" s="18" t="s">
        <v>63</v>
      </c>
      <c r="C23" s="48">
        <v>0.17</v>
      </c>
    </row>
    <row r="24" spans="1:3" x14ac:dyDescent="0.25">
      <c r="A24" s="17" t="s">
        <v>185</v>
      </c>
      <c r="B24" s="18" t="s">
        <v>181</v>
      </c>
      <c r="C24" s="48">
        <v>0.39</v>
      </c>
    </row>
    <row r="25" spans="1:3" x14ac:dyDescent="0.25">
      <c r="A25" s="17" t="s">
        <v>23</v>
      </c>
      <c r="B25" s="18">
        <v>15</v>
      </c>
      <c r="C25" s="48">
        <v>0.08</v>
      </c>
    </row>
    <row r="26" spans="1:3" x14ac:dyDescent="0.25">
      <c r="A26" s="17" t="s">
        <v>24</v>
      </c>
      <c r="B26" s="18" t="s">
        <v>64</v>
      </c>
      <c r="C26" s="48">
        <v>0.16500000000000001</v>
      </c>
    </row>
    <row r="27" spans="1:3" x14ac:dyDescent="0.25">
      <c r="A27" s="17" t="s">
        <v>183</v>
      </c>
      <c r="B27" s="47" t="s">
        <v>62</v>
      </c>
      <c r="C27" s="23">
        <v>1.7</v>
      </c>
    </row>
    <row r="28" spans="1:3" x14ac:dyDescent="0.25">
      <c r="A28" s="17" t="s">
        <v>184</v>
      </c>
      <c r="B28" s="18" t="s">
        <v>182</v>
      </c>
      <c r="C28" s="23">
        <v>5</v>
      </c>
    </row>
    <row r="29" spans="1:3" x14ac:dyDescent="0.25">
      <c r="A29" s="17" t="s">
        <v>65</v>
      </c>
      <c r="B29" s="24">
        <v>922</v>
      </c>
      <c r="C29" s="10">
        <v>0.21</v>
      </c>
    </row>
    <row r="30" spans="1:3" x14ac:dyDescent="0.25">
      <c r="A30" s="17" t="s">
        <v>66</v>
      </c>
      <c r="B30" s="18" t="s">
        <v>20</v>
      </c>
      <c r="C30" s="10">
        <v>0.27</v>
      </c>
    </row>
    <row r="31" spans="1:3" x14ac:dyDescent="0.25">
      <c r="B31" s="19"/>
    </row>
    <row r="32" spans="1:3" x14ac:dyDescent="0.25">
      <c r="A32" s="17" t="s">
        <v>25</v>
      </c>
      <c r="B32" s="10">
        <v>940</v>
      </c>
      <c r="C32" s="10">
        <v>0.92</v>
      </c>
    </row>
    <row r="33" spans="1:3" x14ac:dyDescent="0.25">
      <c r="A33" s="17" t="s">
        <v>26</v>
      </c>
      <c r="B33" s="10" t="s">
        <v>29</v>
      </c>
      <c r="C33" s="10">
        <v>0.38</v>
      </c>
    </row>
    <row r="34" spans="1:3" x14ac:dyDescent="0.25">
      <c r="A34" s="17" t="s">
        <v>27</v>
      </c>
      <c r="B34" s="10" t="s">
        <v>28</v>
      </c>
      <c r="C34" s="10">
        <v>0.31</v>
      </c>
    </row>
    <row r="35" spans="1:3" x14ac:dyDescent="0.25">
      <c r="A35" s="17"/>
      <c r="B35" s="10"/>
      <c r="C35" s="10"/>
    </row>
    <row r="36" spans="1:3" x14ac:dyDescent="0.25">
      <c r="A36" s="17" t="s">
        <v>67</v>
      </c>
      <c r="B36" s="10">
        <v>914</v>
      </c>
      <c r="C36" s="10">
        <v>0.19</v>
      </c>
    </row>
    <row r="37" spans="1:3" x14ac:dyDescent="0.25">
      <c r="A37" s="17" t="s">
        <v>68</v>
      </c>
      <c r="B37" s="10" t="s">
        <v>30</v>
      </c>
      <c r="C37" s="10">
        <v>0.22</v>
      </c>
    </row>
    <row r="38" spans="1:3" x14ac:dyDescent="0.25">
      <c r="A38" s="17" t="s">
        <v>69</v>
      </c>
      <c r="B38" s="10" t="s">
        <v>31</v>
      </c>
      <c r="C38" s="10">
        <v>0.22</v>
      </c>
    </row>
    <row r="39" spans="1:3" x14ac:dyDescent="0.25">
      <c r="A39" s="17"/>
      <c r="B39" s="10"/>
      <c r="C39" s="10"/>
    </row>
    <row r="40" spans="1:3" x14ac:dyDescent="0.25">
      <c r="A40" s="17" t="s">
        <v>70</v>
      </c>
      <c r="B40" s="10" t="s">
        <v>32</v>
      </c>
      <c r="C40" s="23">
        <v>4</v>
      </c>
    </row>
    <row r="41" spans="1:3" x14ac:dyDescent="0.25">
      <c r="A41" s="17" t="s">
        <v>35</v>
      </c>
      <c r="B41" s="10" t="s">
        <v>38</v>
      </c>
      <c r="C41" s="23">
        <v>103</v>
      </c>
    </row>
    <row r="42" spans="1:3" x14ac:dyDescent="0.25">
      <c r="A42" s="17" t="s">
        <v>36</v>
      </c>
      <c r="B42" s="10" t="s">
        <v>39</v>
      </c>
      <c r="C42" s="23">
        <v>170</v>
      </c>
    </row>
    <row r="43" spans="1:3" x14ac:dyDescent="0.25">
      <c r="A43" s="17" t="s">
        <v>37</v>
      </c>
      <c r="B43" s="10" t="s">
        <v>40</v>
      </c>
      <c r="C43" s="23">
        <v>210</v>
      </c>
    </row>
    <row r="44" spans="1:3" x14ac:dyDescent="0.25">
      <c r="A44" s="17"/>
      <c r="B44" s="50"/>
      <c r="C44" s="23"/>
    </row>
    <row r="45" spans="1:3" x14ac:dyDescent="0.25">
      <c r="A45" s="17" t="s">
        <v>23</v>
      </c>
      <c r="B45" s="18">
        <v>15</v>
      </c>
      <c r="C45" s="48">
        <v>0.08</v>
      </c>
    </row>
    <row r="46" spans="1:3" x14ac:dyDescent="0.25">
      <c r="A46" s="17" t="s">
        <v>24</v>
      </c>
      <c r="B46" s="18" t="s">
        <v>64</v>
      </c>
      <c r="C46" s="48">
        <v>0.16500000000000001</v>
      </c>
    </row>
    <row r="48" spans="1:3" x14ac:dyDescent="0.25">
      <c r="A48" s="17" t="s">
        <v>80</v>
      </c>
      <c r="B48" s="10" t="s">
        <v>89</v>
      </c>
      <c r="C48" s="23">
        <v>2.8</v>
      </c>
    </row>
    <row r="49" spans="1:4" x14ac:dyDescent="0.25">
      <c r="A49" s="17" t="s">
        <v>92</v>
      </c>
      <c r="B49" s="10" t="s">
        <v>93</v>
      </c>
      <c r="C49" s="23">
        <v>3.85</v>
      </c>
    </row>
    <row r="50" spans="1:4" x14ac:dyDescent="0.25">
      <c r="A50" s="17" t="s">
        <v>81</v>
      </c>
      <c r="B50" s="10" t="s">
        <v>90</v>
      </c>
      <c r="C50" s="23">
        <v>6</v>
      </c>
    </row>
    <row r="51" spans="1:4" x14ac:dyDescent="0.25">
      <c r="A51" s="17" t="s">
        <v>211</v>
      </c>
      <c r="B51" s="10" t="s">
        <v>91</v>
      </c>
      <c r="C51" s="23">
        <v>4.3</v>
      </c>
    </row>
    <row r="52" spans="1:4" x14ac:dyDescent="0.25">
      <c r="A52" s="17" t="s">
        <v>212</v>
      </c>
      <c r="B52" s="10" t="s">
        <v>214</v>
      </c>
      <c r="C52" s="23">
        <v>2.5499999999999998</v>
      </c>
    </row>
    <row r="53" spans="1:4" x14ac:dyDescent="0.25">
      <c r="A53" s="17" t="s">
        <v>213</v>
      </c>
      <c r="B53" s="10" t="s">
        <v>215</v>
      </c>
      <c r="C53" s="23">
        <v>3.12</v>
      </c>
    </row>
    <row r="54" spans="1:4" x14ac:dyDescent="0.25">
      <c r="A54" s="17" t="s">
        <v>143</v>
      </c>
      <c r="B54" s="28" t="s">
        <v>146</v>
      </c>
      <c r="C54" s="23">
        <v>0.56999999999999995</v>
      </c>
    </row>
    <row r="55" spans="1:4" x14ac:dyDescent="0.25">
      <c r="A55" s="17" t="s">
        <v>144</v>
      </c>
      <c r="B55" s="28" t="s">
        <v>147</v>
      </c>
      <c r="C55" s="23">
        <v>0.6</v>
      </c>
    </row>
    <row r="56" spans="1:4" x14ac:dyDescent="0.25">
      <c r="A56" s="17" t="s">
        <v>145</v>
      </c>
      <c r="B56" s="28" t="s">
        <v>148</v>
      </c>
      <c r="C56" s="23">
        <v>0.64</v>
      </c>
    </row>
    <row r="57" spans="1:4" x14ac:dyDescent="0.25">
      <c r="A57" s="17" t="s">
        <v>82</v>
      </c>
      <c r="B57" s="10">
        <v>400</v>
      </c>
      <c r="C57" s="23">
        <v>2.2999999999999998</v>
      </c>
      <c r="D57">
        <v>1</v>
      </c>
    </row>
    <row r="58" spans="1:4" x14ac:dyDescent="0.25">
      <c r="A58" s="17" t="s">
        <v>83</v>
      </c>
      <c r="B58" s="10">
        <v>430</v>
      </c>
      <c r="C58" s="23">
        <v>3.75</v>
      </c>
      <c r="D58">
        <v>1</v>
      </c>
    </row>
    <row r="59" spans="1:4" x14ac:dyDescent="0.25">
      <c r="A59" s="17" t="s">
        <v>84</v>
      </c>
      <c r="B59" s="10">
        <v>450</v>
      </c>
      <c r="C59" s="23">
        <v>6.7</v>
      </c>
      <c r="D59">
        <v>1</v>
      </c>
    </row>
    <row r="60" spans="1:4" x14ac:dyDescent="0.25">
      <c r="A60" s="17" t="s">
        <v>76</v>
      </c>
      <c r="B60" s="10">
        <v>500</v>
      </c>
      <c r="C60" s="23">
        <v>7.2</v>
      </c>
      <c r="D60">
        <v>1</v>
      </c>
    </row>
    <row r="61" spans="1:4" x14ac:dyDescent="0.25">
      <c r="A61" s="17" t="s">
        <v>85</v>
      </c>
      <c r="B61" s="10">
        <v>520</v>
      </c>
      <c r="C61" s="23">
        <v>11.35</v>
      </c>
      <c r="D61">
        <v>1</v>
      </c>
    </row>
    <row r="62" spans="1:4" x14ac:dyDescent="0.25">
      <c r="A62" s="17" t="s">
        <v>88</v>
      </c>
      <c r="B62" s="10">
        <v>600</v>
      </c>
      <c r="C62" s="23">
        <v>7.5</v>
      </c>
      <c r="D62">
        <v>1</v>
      </c>
    </row>
    <row r="63" spans="1:4" x14ac:dyDescent="0.25">
      <c r="A63" s="17" t="s">
        <v>101</v>
      </c>
      <c r="B63" s="38">
        <v>260</v>
      </c>
      <c r="C63" s="23">
        <v>4.2</v>
      </c>
      <c r="D63">
        <v>1</v>
      </c>
    </row>
    <row r="64" spans="1:4" x14ac:dyDescent="0.25">
      <c r="A64" s="17" t="s">
        <v>227</v>
      </c>
      <c r="B64" s="84" t="s">
        <v>229</v>
      </c>
      <c r="C64" s="23">
        <v>8.3000000000000007</v>
      </c>
      <c r="D64">
        <v>1</v>
      </c>
    </row>
    <row r="65" spans="1:4" x14ac:dyDescent="0.25">
      <c r="A65" s="17" t="s">
        <v>102</v>
      </c>
      <c r="B65" s="38">
        <v>360</v>
      </c>
      <c r="C65" s="23">
        <v>7.3</v>
      </c>
      <c r="D65">
        <v>1</v>
      </c>
    </row>
    <row r="66" spans="1:4" x14ac:dyDescent="0.25">
      <c r="A66" s="17" t="s">
        <v>228</v>
      </c>
      <c r="B66" s="84" t="s">
        <v>230</v>
      </c>
      <c r="C66" s="23">
        <v>11.5</v>
      </c>
      <c r="D66">
        <v>1</v>
      </c>
    </row>
    <row r="67" spans="1:4" x14ac:dyDescent="0.25">
      <c r="A67" s="17" t="s">
        <v>86</v>
      </c>
      <c r="B67" s="10">
        <v>760</v>
      </c>
      <c r="C67" s="23">
        <v>9.8000000000000007</v>
      </c>
      <c r="D67">
        <v>2</v>
      </c>
    </row>
    <row r="68" spans="1:4" x14ac:dyDescent="0.25">
      <c r="A68" s="17" t="s">
        <v>161</v>
      </c>
      <c r="B68" s="10">
        <v>770</v>
      </c>
      <c r="C68" s="23">
        <v>9.8000000000000007</v>
      </c>
      <c r="D68">
        <v>2</v>
      </c>
    </row>
    <row r="69" spans="1:4" x14ac:dyDescent="0.25">
      <c r="A69" s="17" t="s">
        <v>87</v>
      </c>
      <c r="B69" s="10">
        <v>800</v>
      </c>
      <c r="C69" s="23">
        <v>16</v>
      </c>
      <c r="D69">
        <v>3</v>
      </c>
    </row>
    <row r="70" spans="1:4" x14ac:dyDescent="0.25">
      <c r="A70" s="17"/>
    </row>
    <row r="71" spans="1:4" x14ac:dyDescent="0.25">
      <c r="A71" s="29" t="s">
        <v>74</v>
      </c>
      <c r="B71" s="30" t="s">
        <v>137</v>
      </c>
      <c r="C71" s="35">
        <v>3.1</v>
      </c>
      <c r="D71">
        <v>1</v>
      </c>
    </row>
    <row r="72" spans="1:4" x14ac:dyDescent="0.25">
      <c r="A72" s="29" t="s">
        <v>150</v>
      </c>
      <c r="B72" s="30" t="s">
        <v>138</v>
      </c>
      <c r="C72" s="35">
        <v>0.09</v>
      </c>
      <c r="D72">
        <v>1</v>
      </c>
    </row>
    <row r="73" spans="1:4" x14ac:dyDescent="0.25">
      <c r="A73" s="29" t="s">
        <v>75</v>
      </c>
      <c r="B73" s="30" t="s">
        <v>151</v>
      </c>
      <c r="C73" s="35">
        <v>0.65</v>
      </c>
      <c r="D73">
        <v>1</v>
      </c>
    </row>
    <row r="74" spans="1:4" x14ac:dyDescent="0.25">
      <c r="A74" s="31" t="s">
        <v>149</v>
      </c>
      <c r="B74" s="32" t="s">
        <v>153</v>
      </c>
      <c r="C74" s="36">
        <v>4.4000000000000004</v>
      </c>
      <c r="D74">
        <v>2</v>
      </c>
    </row>
    <row r="75" spans="1:4" x14ac:dyDescent="0.25">
      <c r="A75" s="31" t="s">
        <v>154</v>
      </c>
      <c r="B75" s="32" t="s">
        <v>152</v>
      </c>
      <c r="C75" s="36">
        <v>0.35</v>
      </c>
      <c r="D75">
        <v>2</v>
      </c>
    </row>
    <row r="76" spans="1:4" x14ac:dyDescent="0.25">
      <c r="A76" s="31" t="s">
        <v>75</v>
      </c>
      <c r="B76" s="32" t="s">
        <v>139</v>
      </c>
      <c r="C76" s="36">
        <v>0.55000000000000004</v>
      </c>
      <c r="D76">
        <v>2</v>
      </c>
    </row>
    <row r="77" spans="1:4" x14ac:dyDescent="0.25">
      <c r="A77" s="31" t="s">
        <v>198</v>
      </c>
      <c r="B77" s="32">
        <v>223</v>
      </c>
      <c r="C77" s="36">
        <v>4.4000000000000004</v>
      </c>
      <c r="D77">
        <v>2</v>
      </c>
    </row>
    <row r="78" spans="1:4" x14ac:dyDescent="0.25">
      <c r="A78" s="31" t="s">
        <v>199</v>
      </c>
      <c r="B78" s="32">
        <v>222</v>
      </c>
      <c r="C78" s="36">
        <v>0.35</v>
      </c>
      <c r="D78">
        <v>2</v>
      </c>
    </row>
    <row r="79" spans="1:4" x14ac:dyDescent="0.25">
      <c r="A79" s="33" t="s">
        <v>157</v>
      </c>
      <c r="B79" s="34" t="s">
        <v>158</v>
      </c>
      <c r="C79" s="37">
        <v>4.4000000000000004</v>
      </c>
      <c r="D79">
        <v>3</v>
      </c>
    </row>
    <row r="80" spans="1:4" x14ac:dyDescent="0.25">
      <c r="A80" s="33" t="s">
        <v>156</v>
      </c>
      <c r="B80" s="34" t="s">
        <v>159</v>
      </c>
      <c r="C80" s="37">
        <v>0.09</v>
      </c>
      <c r="D80">
        <v>3</v>
      </c>
    </row>
    <row r="81" spans="1:4" x14ac:dyDescent="0.25">
      <c r="A81" s="33" t="s">
        <v>155</v>
      </c>
      <c r="B81" s="34" t="s">
        <v>160</v>
      </c>
      <c r="C81" s="37">
        <v>0.9</v>
      </c>
      <c r="D81">
        <v>3</v>
      </c>
    </row>
    <row r="82" spans="1:4" x14ac:dyDescent="0.25">
      <c r="A82" s="33" t="s">
        <v>162</v>
      </c>
      <c r="B82" s="34" t="s">
        <v>141</v>
      </c>
      <c r="C82" s="37">
        <v>10.7</v>
      </c>
      <c r="D82">
        <v>3</v>
      </c>
    </row>
    <row r="83" spans="1:4" x14ac:dyDescent="0.25">
      <c r="A83" s="33" t="s">
        <v>200</v>
      </c>
      <c r="B83" s="34" t="s">
        <v>142</v>
      </c>
      <c r="C83" s="37">
        <v>4.5999999999999996</v>
      </c>
      <c r="D83">
        <v>3</v>
      </c>
    </row>
    <row r="84" spans="1:4" x14ac:dyDescent="0.25">
      <c r="A84" s="17"/>
      <c r="B84" s="27"/>
      <c r="C84" s="27"/>
    </row>
    <row r="85" spans="1:4" x14ac:dyDescent="0.25">
      <c r="A85" s="17" t="s">
        <v>109</v>
      </c>
      <c r="B85" s="27" t="s">
        <v>136</v>
      </c>
      <c r="C85" s="23">
        <v>2.7</v>
      </c>
    </row>
    <row r="86" spans="1:4" x14ac:dyDescent="0.25">
      <c r="A86" s="17" t="s">
        <v>110</v>
      </c>
      <c r="B86" s="27" t="s">
        <v>187</v>
      </c>
      <c r="C86" s="23">
        <v>2.9</v>
      </c>
    </row>
    <row r="87" spans="1:4" x14ac:dyDescent="0.25">
      <c r="A87" s="17" t="s">
        <v>106</v>
      </c>
      <c r="B87" s="18">
        <v>1</v>
      </c>
      <c r="C87" s="23">
        <v>3.5</v>
      </c>
    </row>
    <row r="88" spans="1:4" x14ac:dyDescent="0.25">
      <c r="A88" s="17" t="s">
        <v>123</v>
      </c>
      <c r="B88" s="18">
        <v>5</v>
      </c>
      <c r="C88" s="23">
        <v>0.65</v>
      </c>
    </row>
    <row r="89" spans="1:4" x14ac:dyDescent="0.25">
      <c r="A89" s="17" t="s">
        <v>111</v>
      </c>
      <c r="B89" s="27" t="s">
        <v>124</v>
      </c>
      <c r="C89" s="23">
        <v>0.75</v>
      </c>
    </row>
    <row r="90" spans="1:4" x14ac:dyDescent="0.25">
      <c r="A90" s="17" t="s">
        <v>107</v>
      </c>
      <c r="B90" s="27" t="s">
        <v>125</v>
      </c>
      <c r="C90" s="23">
        <v>0.75</v>
      </c>
    </row>
    <row r="91" spans="1:4" x14ac:dyDescent="0.25">
      <c r="A91" s="17" t="s">
        <v>108</v>
      </c>
      <c r="B91" s="18">
        <v>15</v>
      </c>
      <c r="C91" s="23">
        <v>0.75</v>
      </c>
    </row>
    <row r="92" spans="1:4" x14ac:dyDescent="0.25">
      <c r="A92" s="17" t="s">
        <v>112</v>
      </c>
      <c r="B92" s="27" t="s">
        <v>34</v>
      </c>
      <c r="C92" s="23">
        <v>0.21</v>
      </c>
    </row>
    <row r="93" spans="1:4" x14ac:dyDescent="0.25">
      <c r="A93" s="17" t="s">
        <v>113</v>
      </c>
      <c r="B93" s="27" t="s">
        <v>126</v>
      </c>
      <c r="C93" s="23">
        <v>0.16</v>
      </c>
    </row>
    <row r="94" spans="1:4" x14ac:dyDescent="0.25">
      <c r="A94" s="17" t="s">
        <v>117</v>
      </c>
      <c r="B94" s="27" t="s">
        <v>127</v>
      </c>
      <c r="C94" s="23">
        <v>0.11</v>
      </c>
    </row>
    <row r="95" spans="1:4" x14ac:dyDescent="0.25">
      <c r="A95" s="17" t="s">
        <v>118</v>
      </c>
      <c r="B95" s="27" t="s">
        <v>128</v>
      </c>
      <c r="C95" s="23">
        <v>0.11</v>
      </c>
    </row>
    <row r="96" spans="1:4" x14ac:dyDescent="0.25">
      <c r="A96" s="17" t="s">
        <v>115</v>
      </c>
      <c r="B96" s="27" t="s">
        <v>129</v>
      </c>
      <c r="C96" s="23">
        <v>2.4E-2</v>
      </c>
    </row>
    <row r="97" spans="1:3" x14ac:dyDescent="0.25">
      <c r="A97" s="17" t="s">
        <v>116</v>
      </c>
      <c r="B97" s="27" t="s">
        <v>130</v>
      </c>
      <c r="C97" s="23">
        <v>2.4E-2</v>
      </c>
    </row>
    <row r="98" spans="1:3" x14ac:dyDescent="0.25">
      <c r="A98" s="17" t="s">
        <v>119</v>
      </c>
      <c r="B98" s="27" t="s">
        <v>131</v>
      </c>
      <c r="C98" s="23">
        <v>3.2000000000000001E-2</v>
      </c>
    </row>
    <row r="99" spans="1:3" x14ac:dyDescent="0.25">
      <c r="A99" s="17" t="s">
        <v>120</v>
      </c>
      <c r="B99" s="27" t="s">
        <v>132</v>
      </c>
      <c r="C99" s="23">
        <v>3.2000000000000001E-2</v>
      </c>
    </row>
    <row r="100" spans="1:3" x14ac:dyDescent="0.25">
      <c r="A100" s="17" t="s">
        <v>121</v>
      </c>
      <c r="B100" s="27" t="s">
        <v>133</v>
      </c>
      <c r="C100" s="23">
        <v>0.2</v>
      </c>
    </row>
    <row r="101" spans="1:3" x14ac:dyDescent="0.25">
      <c r="A101" s="17" t="s">
        <v>122</v>
      </c>
      <c r="B101" s="27" t="s">
        <v>134</v>
      </c>
      <c r="C101" s="23">
        <v>0.2</v>
      </c>
    </row>
    <row r="102" spans="1:3" x14ac:dyDescent="0.25">
      <c r="A102" s="17" t="s">
        <v>114</v>
      </c>
      <c r="B102" s="43" t="s">
        <v>172</v>
      </c>
      <c r="C102" s="23">
        <v>0.1</v>
      </c>
    </row>
    <row r="103" spans="1:3" x14ac:dyDescent="0.25">
      <c r="A103" s="17" t="s">
        <v>135</v>
      </c>
      <c r="B103" s="27" t="s">
        <v>176</v>
      </c>
      <c r="C103" s="23">
        <v>0.14000000000000001</v>
      </c>
    </row>
    <row r="104" spans="1:3" x14ac:dyDescent="0.25">
      <c r="A104" s="17"/>
      <c r="B104" s="57"/>
      <c r="C104" s="23"/>
    </row>
    <row r="105" spans="1:3" x14ac:dyDescent="0.25">
      <c r="A105" s="17" t="s">
        <v>189</v>
      </c>
      <c r="B105" s="18" t="s">
        <v>192</v>
      </c>
      <c r="C105" s="23">
        <v>0.87</v>
      </c>
    </row>
    <row r="106" spans="1:3" x14ac:dyDescent="0.25">
      <c r="A106" s="17" t="s">
        <v>188</v>
      </c>
      <c r="B106" s="18">
        <v>135</v>
      </c>
      <c r="C106" s="23">
        <v>0.5</v>
      </c>
    </row>
    <row r="107" spans="1:3" x14ac:dyDescent="0.25">
      <c r="A107" s="17" t="s">
        <v>190</v>
      </c>
      <c r="B107" s="18">
        <v>130</v>
      </c>
      <c r="C107" s="23">
        <v>0.63</v>
      </c>
    </row>
    <row r="108" spans="1:3" x14ac:dyDescent="0.25">
      <c r="A108" s="17" t="s">
        <v>191</v>
      </c>
      <c r="B108" s="18">
        <v>150</v>
      </c>
      <c r="C108" s="23">
        <v>1.1499999999999999</v>
      </c>
    </row>
    <row r="109" spans="1:3" x14ac:dyDescent="0.25">
      <c r="A109" s="17" t="s">
        <v>194</v>
      </c>
      <c r="B109" s="18">
        <v>175</v>
      </c>
      <c r="C109" s="23">
        <v>2.6</v>
      </c>
    </row>
    <row r="110" spans="1:3" x14ac:dyDescent="0.25">
      <c r="A110" s="17" t="s">
        <v>193</v>
      </c>
      <c r="B110" s="18">
        <v>180</v>
      </c>
      <c r="C110" s="23">
        <v>3.2</v>
      </c>
    </row>
    <row r="111" spans="1:3" x14ac:dyDescent="0.25">
      <c r="A111" s="17" t="s">
        <v>195</v>
      </c>
      <c r="B111" s="57">
        <v>190</v>
      </c>
      <c r="C111" s="23">
        <v>3.2</v>
      </c>
    </row>
    <row r="112" spans="1:3" x14ac:dyDescent="0.25">
      <c r="A112" s="17"/>
      <c r="B112" s="57"/>
      <c r="C112" s="23"/>
    </row>
    <row r="113" spans="1:3" x14ac:dyDescent="0.25">
      <c r="A113" s="17"/>
      <c r="B113" s="51"/>
      <c r="C113" s="23"/>
    </row>
    <row r="114" spans="1:3" x14ac:dyDescent="0.25">
      <c r="A114" s="17" t="s">
        <v>224</v>
      </c>
      <c r="B114" s="45" t="s">
        <v>201</v>
      </c>
      <c r="C114" s="23">
        <v>99</v>
      </c>
    </row>
    <row r="115" spans="1:3" x14ac:dyDescent="0.25">
      <c r="A115" s="17" t="s">
        <v>225</v>
      </c>
      <c r="B115" s="45" t="s">
        <v>202</v>
      </c>
      <c r="C115" s="23">
        <v>130</v>
      </c>
    </row>
    <row r="116" spans="1:3" x14ac:dyDescent="0.25">
      <c r="A116" s="17" t="s">
        <v>220</v>
      </c>
      <c r="B116" s="45" t="s">
        <v>203</v>
      </c>
      <c r="C116" s="23">
        <v>170</v>
      </c>
    </row>
    <row r="117" spans="1:3" x14ac:dyDescent="0.25">
      <c r="A117" s="17" t="s">
        <v>223</v>
      </c>
      <c r="B117" s="83" t="s">
        <v>219</v>
      </c>
      <c r="C117" s="23">
        <v>99</v>
      </c>
    </row>
    <row r="118" spans="1:3" x14ac:dyDescent="0.25">
      <c r="A118" s="17" t="s">
        <v>222</v>
      </c>
      <c r="B118" s="63" t="s">
        <v>217</v>
      </c>
      <c r="C118" s="23">
        <v>50</v>
      </c>
    </row>
    <row r="119" spans="1:3" x14ac:dyDescent="0.25">
      <c r="A119" s="17" t="s">
        <v>221</v>
      </c>
      <c r="B119" s="63" t="s">
        <v>218</v>
      </c>
      <c r="C119" s="23">
        <v>99</v>
      </c>
    </row>
    <row r="120" spans="1:3" x14ac:dyDescent="0.25">
      <c r="A120" s="17" t="s">
        <v>173</v>
      </c>
      <c r="B120" s="45" t="s">
        <v>177</v>
      </c>
      <c r="C120" s="23">
        <v>20</v>
      </c>
    </row>
    <row r="121" spans="1:3" x14ac:dyDescent="0.25">
      <c r="A121" s="17" t="s">
        <v>174</v>
      </c>
      <c r="B121" s="45" t="s">
        <v>178</v>
      </c>
      <c r="C121" s="23">
        <v>23</v>
      </c>
    </row>
    <row r="122" spans="1:3" x14ac:dyDescent="0.25">
      <c r="A122" s="17" t="s">
        <v>175</v>
      </c>
      <c r="B122" s="45" t="s">
        <v>179</v>
      </c>
      <c r="C122" s="23">
        <v>36</v>
      </c>
    </row>
    <row r="123" spans="1:3" x14ac:dyDescent="0.25">
      <c r="A123" s="17"/>
    </row>
    <row r="124" spans="1:3" x14ac:dyDescent="0.25">
      <c r="A124" s="17"/>
    </row>
    <row r="125" spans="1:3" x14ac:dyDescent="0.25">
      <c r="A125" s="99" t="s">
        <v>96</v>
      </c>
      <c r="B125" s="99"/>
    </row>
    <row r="126" spans="1:3" x14ac:dyDescent="0.25">
      <c r="A126" s="10" t="s">
        <v>94</v>
      </c>
      <c r="B126" s="10" t="s">
        <v>95</v>
      </c>
    </row>
    <row r="127" spans="1:3" x14ac:dyDescent="0.25">
      <c r="A127" s="10">
        <v>0.86</v>
      </c>
      <c r="B127" s="10">
        <v>2</v>
      </c>
    </row>
    <row r="128" spans="1:3" x14ac:dyDescent="0.25">
      <c r="A128" s="10">
        <v>1.44</v>
      </c>
      <c r="B128" s="10">
        <v>3</v>
      </c>
    </row>
    <row r="129" spans="1:2" x14ac:dyDescent="0.25">
      <c r="A129" s="10">
        <v>2.1</v>
      </c>
      <c r="B129" s="10">
        <v>4</v>
      </c>
    </row>
    <row r="130" spans="1:2" x14ac:dyDescent="0.25">
      <c r="A130" s="10">
        <v>2.2999999999999998</v>
      </c>
      <c r="B130" s="10">
        <v>5</v>
      </c>
    </row>
    <row r="131" spans="1:2" x14ac:dyDescent="0.25">
      <c r="A131" s="10">
        <v>2.6</v>
      </c>
      <c r="B131" s="10">
        <v>6</v>
      </c>
    </row>
    <row r="132" spans="1:2" x14ac:dyDescent="0.25">
      <c r="A132" s="10" t="s">
        <v>97</v>
      </c>
      <c r="B132" s="10">
        <v>7</v>
      </c>
    </row>
    <row r="135" spans="1:2" x14ac:dyDescent="0.25">
      <c r="A135" s="99" t="s">
        <v>98</v>
      </c>
      <c r="B135" s="99"/>
    </row>
    <row r="136" spans="1:2" x14ac:dyDescent="0.25">
      <c r="A136" s="10" t="s">
        <v>94</v>
      </c>
      <c r="B136" s="10" t="s">
        <v>95</v>
      </c>
    </row>
    <row r="137" spans="1:2" x14ac:dyDescent="0.25">
      <c r="A137" s="10">
        <v>0.65</v>
      </c>
      <c r="B137" s="10">
        <v>2</v>
      </c>
    </row>
    <row r="138" spans="1:2" x14ac:dyDescent="0.25">
      <c r="A138" s="10">
        <v>1.0900000000000001</v>
      </c>
      <c r="B138" s="10">
        <v>3</v>
      </c>
    </row>
    <row r="139" spans="1:2" x14ac:dyDescent="0.25">
      <c r="A139" s="10">
        <v>1.5</v>
      </c>
      <c r="B139" s="10">
        <v>4</v>
      </c>
    </row>
    <row r="140" spans="1:2" x14ac:dyDescent="0.25">
      <c r="A140" s="10">
        <v>1.9</v>
      </c>
      <c r="B140" s="10">
        <v>5</v>
      </c>
    </row>
    <row r="141" spans="1:2" x14ac:dyDescent="0.25">
      <c r="A141" s="10">
        <v>2.2000000000000002</v>
      </c>
      <c r="B141" s="10">
        <v>6</v>
      </c>
    </row>
    <row r="142" spans="1:2" x14ac:dyDescent="0.25">
      <c r="A142" s="10" t="s">
        <v>99</v>
      </c>
      <c r="B142" s="10">
        <v>7</v>
      </c>
    </row>
    <row r="144" spans="1:2" x14ac:dyDescent="0.25">
      <c r="A144" s="49" t="s">
        <v>180</v>
      </c>
    </row>
    <row r="145" spans="1:2" x14ac:dyDescent="0.25">
      <c r="A145" s="49" t="s">
        <v>186</v>
      </c>
    </row>
    <row r="146" spans="1:2" x14ac:dyDescent="0.25">
      <c r="A146" s="49">
        <v>59</v>
      </c>
      <c r="B146" s="49">
        <v>5</v>
      </c>
    </row>
    <row r="147" spans="1:2" x14ac:dyDescent="0.25">
      <c r="A147" s="49">
        <v>70</v>
      </c>
      <c r="B147" s="49">
        <v>6</v>
      </c>
    </row>
    <row r="148" spans="1:2" x14ac:dyDescent="0.25">
      <c r="A148" s="49">
        <v>81</v>
      </c>
      <c r="B148" s="49">
        <v>7</v>
      </c>
    </row>
    <row r="149" spans="1:2" x14ac:dyDescent="0.25">
      <c r="A149" s="49">
        <v>93</v>
      </c>
      <c r="B149" s="49">
        <v>8</v>
      </c>
    </row>
    <row r="150" spans="1:2" x14ac:dyDescent="0.25">
      <c r="A150" s="49">
        <v>104</v>
      </c>
      <c r="B150" s="49">
        <v>9</v>
      </c>
    </row>
    <row r="151" spans="1:2" x14ac:dyDescent="0.25">
      <c r="A151" s="49">
        <v>115</v>
      </c>
      <c r="B151" s="49">
        <v>10</v>
      </c>
    </row>
    <row r="152" spans="1:2" x14ac:dyDescent="0.25">
      <c r="A152" s="49">
        <v>127</v>
      </c>
      <c r="B152" s="49">
        <v>11</v>
      </c>
    </row>
    <row r="153" spans="1:2" x14ac:dyDescent="0.25">
      <c r="A153" s="49">
        <v>138</v>
      </c>
      <c r="B153" s="49">
        <v>12</v>
      </c>
    </row>
    <row r="154" spans="1:2" x14ac:dyDescent="0.25">
      <c r="A154" s="49">
        <v>149</v>
      </c>
      <c r="B154" s="49">
        <v>13</v>
      </c>
    </row>
    <row r="155" spans="1:2" x14ac:dyDescent="0.25">
      <c r="A155" s="49">
        <v>160</v>
      </c>
      <c r="B155" s="49">
        <v>14</v>
      </c>
    </row>
    <row r="156" spans="1:2" x14ac:dyDescent="0.25">
      <c r="A156" s="49">
        <v>172</v>
      </c>
      <c r="B156" s="49">
        <v>15</v>
      </c>
    </row>
    <row r="157" spans="1:2" x14ac:dyDescent="0.25">
      <c r="A157" s="49">
        <v>183</v>
      </c>
      <c r="B157" s="49">
        <v>16</v>
      </c>
    </row>
    <row r="158" spans="1:2" x14ac:dyDescent="0.25">
      <c r="A158" s="49">
        <v>194</v>
      </c>
      <c r="B158" s="49">
        <v>17</v>
      </c>
    </row>
    <row r="159" spans="1:2" x14ac:dyDescent="0.25">
      <c r="A159" s="49">
        <v>206</v>
      </c>
      <c r="B159" s="49">
        <v>18</v>
      </c>
    </row>
    <row r="160" spans="1:2" x14ac:dyDescent="0.25">
      <c r="A160" s="49">
        <v>217</v>
      </c>
      <c r="B160" s="49">
        <v>19</v>
      </c>
    </row>
    <row r="161" spans="1:3" x14ac:dyDescent="0.25">
      <c r="A161" s="49">
        <v>228</v>
      </c>
      <c r="B161" s="49">
        <v>20</v>
      </c>
    </row>
    <row r="162" spans="1:3" x14ac:dyDescent="0.25">
      <c r="A162" s="49">
        <v>239</v>
      </c>
      <c r="B162" s="49">
        <v>21</v>
      </c>
    </row>
    <row r="163" spans="1:3" x14ac:dyDescent="0.25">
      <c r="A163" s="49">
        <v>251</v>
      </c>
      <c r="B163" s="49">
        <v>22</v>
      </c>
    </row>
    <row r="164" spans="1:3" x14ac:dyDescent="0.25">
      <c r="A164" s="49">
        <v>262</v>
      </c>
      <c r="B164" s="49">
        <v>23</v>
      </c>
    </row>
    <row r="165" spans="1:3" x14ac:dyDescent="0.25">
      <c r="A165" s="49">
        <v>273</v>
      </c>
      <c r="B165" s="49">
        <v>24</v>
      </c>
    </row>
    <row r="166" spans="1:3" x14ac:dyDescent="0.25">
      <c r="A166" s="49">
        <v>284</v>
      </c>
      <c r="B166" s="49">
        <v>25</v>
      </c>
    </row>
    <row r="167" spans="1:3" x14ac:dyDescent="0.25">
      <c r="A167" s="49">
        <v>296</v>
      </c>
      <c r="B167" s="49">
        <v>26</v>
      </c>
    </row>
    <row r="168" spans="1:3" x14ac:dyDescent="0.25">
      <c r="A168" s="49">
        <v>307</v>
      </c>
      <c r="B168" s="49">
        <v>27</v>
      </c>
    </row>
    <row r="169" spans="1:3" x14ac:dyDescent="0.25">
      <c r="A169" s="49">
        <v>318</v>
      </c>
      <c r="B169" s="49">
        <v>28</v>
      </c>
    </row>
    <row r="170" spans="1:3" x14ac:dyDescent="0.25">
      <c r="A170" s="49">
        <v>330</v>
      </c>
      <c r="B170" s="49">
        <v>29</v>
      </c>
    </row>
    <row r="171" spans="1:3" x14ac:dyDescent="0.25">
      <c r="A171" s="49">
        <v>341</v>
      </c>
      <c r="B171" s="49">
        <v>30</v>
      </c>
    </row>
    <row r="172" spans="1:3" x14ac:dyDescent="0.25">
      <c r="A172" s="49">
        <v>352</v>
      </c>
      <c r="B172" s="49">
        <v>31</v>
      </c>
    </row>
    <row r="175" spans="1:3" x14ac:dyDescent="0.25">
      <c r="A175" t="s">
        <v>79</v>
      </c>
      <c r="B175" s="62" t="s">
        <v>141</v>
      </c>
      <c r="C175" s="74">
        <v>10.7</v>
      </c>
    </row>
    <row r="176" spans="1:3" x14ac:dyDescent="0.25">
      <c r="A176" t="s">
        <v>198</v>
      </c>
      <c r="B176" s="62">
        <v>223</v>
      </c>
      <c r="C176" s="74">
        <v>4</v>
      </c>
    </row>
    <row r="177" spans="1:3" x14ac:dyDescent="0.25">
      <c r="A177" t="s">
        <v>206</v>
      </c>
      <c r="B177" s="62" t="s">
        <v>205</v>
      </c>
      <c r="C177" s="74">
        <v>12.5</v>
      </c>
    </row>
    <row r="178" spans="1:3" x14ac:dyDescent="0.25">
      <c r="A178" t="s">
        <v>207</v>
      </c>
      <c r="B178" s="62" t="s">
        <v>209</v>
      </c>
      <c r="C178" s="74">
        <v>7.1</v>
      </c>
    </row>
    <row r="179" spans="1:3" x14ac:dyDescent="0.25">
      <c r="A179" t="s">
        <v>208</v>
      </c>
      <c r="B179" s="62" t="s">
        <v>210</v>
      </c>
      <c r="C179" s="74">
        <v>7.5</v>
      </c>
    </row>
  </sheetData>
  <mergeCells count="2">
    <mergeCell ref="A125:B125"/>
    <mergeCell ref="A135:B1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30</vt:i4>
      </vt:variant>
    </vt:vector>
  </HeadingPairs>
  <TitlesOfParts>
    <vt:vector size="32" baseType="lpstr">
      <vt:lpstr>Rullo Catena e Motore</vt:lpstr>
      <vt:lpstr>Dati</vt:lpstr>
      <vt:lpstr>'Rullo Catena e Motore'!Area_stampa</vt:lpstr>
      <vt:lpstr>Asta</vt:lpstr>
      <vt:lpstr>Barretta</vt:lpstr>
      <vt:lpstr>Carter</vt:lpstr>
      <vt:lpstr>Cassonetto</vt:lpstr>
      <vt:lpstr>Cassonettoverticali</vt:lpstr>
      <vt:lpstr>Catenadistanziatrice</vt:lpstr>
      <vt:lpstr>Catenaorientamento</vt:lpstr>
      <vt:lpstr>Comando</vt:lpstr>
      <vt:lpstr>Comandoverticali</vt:lpstr>
      <vt:lpstr>Fermacorda</vt:lpstr>
      <vt:lpstr>Fermanastro</vt:lpstr>
      <vt:lpstr>Fermanastro35</vt:lpstr>
      <vt:lpstr>Lamella</vt:lpstr>
      <vt:lpstr>Lamella15</vt:lpstr>
      <vt:lpstr>Lamella25</vt:lpstr>
      <vt:lpstr>Morsettino</vt:lpstr>
      <vt:lpstr>Motore</vt:lpstr>
      <vt:lpstr>Motori</vt:lpstr>
      <vt:lpstr>Nylon</vt:lpstr>
      <vt:lpstr>Opzioni</vt:lpstr>
      <vt:lpstr>Orientatore</vt:lpstr>
      <vt:lpstr>Scaletta</vt:lpstr>
      <vt:lpstr>Supporto</vt:lpstr>
      <vt:lpstr>Supporto25</vt:lpstr>
      <vt:lpstr>Telecomando</vt:lpstr>
      <vt:lpstr>Tessuti</vt:lpstr>
      <vt:lpstr>Tessutiverticali</vt:lpstr>
      <vt:lpstr>Vagonetto</vt:lpstr>
      <vt:lpstr>Zavorra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Federico Bragaglia</cp:lastModifiedBy>
  <cp:lastPrinted>2017-09-15T07:10:41Z</cp:lastPrinted>
  <dcterms:created xsi:type="dcterms:W3CDTF">2015-11-07T15:48:26Z</dcterms:created>
  <dcterms:modified xsi:type="dcterms:W3CDTF">2017-09-15T07:10:45Z</dcterms:modified>
</cp:coreProperties>
</file>